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60" activeTab="6"/>
  </bookViews>
  <sheets>
    <sheet name="MEPB" sheetId="1" r:id="rId1"/>
    <sheet name="MEKO" sheetId="2" r:id="rId2"/>
    <sheet name="MEFL" sheetId="3" r:id="rId3"/>
    <sheet name="MEPE" sheetId="4" r:id="rId4"/>
    <sheet name="METR" sheetId="5" r:id="rId5"/>
    <sheet name="MECY5" sheetId="6" r:id="rId6"/>
    <sheet name="MECY5.5" sheetId="7" r:id="rId7"/>
    <sheet name="MEPCY7" sheetId="8" r:id="rId8"/>
    <sheet name="MEAP" sheetId="9" r:id="rId9"/>
    <sheet name="MEA700" sheetId="10" r:id="rId10"/>
    <sheet name="MEA750" sheetId="11" r:id="rId11"/>
  </sheets>
  <definedNames>
    <definedName name="_xlnm.Print_Area" localSheetId="9">'MEA700'!$A$1:$H$46</definedName>
    <definedName name="_xlnm.Print_Area" localSheetId="10">'MEA750'!$A$1:$H$46</definedName>
    <definedName name="_xlnm.Print_Area" localSheetId="8">'MEAP'!$A$1:$H$46</definedName>
    <definedName name="_xlnm.Print_Area" localSheetId="5">'MECY5'!$A$1:$H$44</definedName>
    <definedName name="_xlnm.Print_Area" localSheetId="6">'MECY5.5'!$A$1:$H$44</definedName>
    <definedName name="_xlnm.Print_Area" localSheetId="2">'MEFL'!$A$1:$H$49</definedName>
    <definedName name="_xlnm.Print_Area" localSheetId="1">'MEKO'!$A$1:$H$49</definedName>
    <definedName name="_xlnm.Print_Area" localSheetId="0">'MEPB'!$A$1:$H$49</definedName>
    <definedName name="_xlnm.Print_Area" localSheetId="7">'MEPCY7'!$A$1:$H$46</definedName>
    <definedName name="_xlnm.Print_Area" localSheetId="3">'MEPE'!$A$1:$H$44</definedName>
    <definedName name="_xlnm.Print_Area" localSheetId="4">'METR'!$A$1:$H$44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<sst xmlns="http://schemas.openxmlformats.org/spreadsheetml/2006/main" count="990" uniqueCount="139">
  <si>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</si>
  <si>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</si>
  <si>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</si>
  <si>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</si>
  <si>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</si>
  <si>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</si>
  <si>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</si>
  <si>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</si>
  <si>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</si>
  <si>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</si>
  <si>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</si>
  <si>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</si>
  <si>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</si>
  <si>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</si>
  <si>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</si>
  <si>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</si>
  <si>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</si>
  <si>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</si>
  <si>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</si>
  <si>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</si>
  <si>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</si>
  <si>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</si>
  <si>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</si>
  <si>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</si>
  <si>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</si>
  <si>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</si>
  <si>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</si>
  <si>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</si>
  <si>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</si>
  <si>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</si>
  <si>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</si>
  <si>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</si>
  <si>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</si>
  <si>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</si>
  <si>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</si>
  <si>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</si>
  <si>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</si>
  <si>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</si>
  <si>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</si>
  <si>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</si>
  <si>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</si>
  <si>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</si>
  <si>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</si>
  <si>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</si>
  <si>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</si>
  <si>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</si>
  <si>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</si>
  <si>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</si>
  <si>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</si>
  <si>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</si>
  <si>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</si>
  <si>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</si>
  <si>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</si>
  <si>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</si>
  <si>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</si>
  <si>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</si>
  <si>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</si>
  <si>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</si>
  <si>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</si>
  <si>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</si>
  <si>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</si>
  <si>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</si>
  <si>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</si>
  <si>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</si>
  <si>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</si>
  <si>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</si>
  <si>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</si>
  <si>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</si>
  <si>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</si>
  <si>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</si>
  <si>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</si>
  <si>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</si>
  <si>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</si>
  <si>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</si>
  <si>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</si>
  <si>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</si>
  <si>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</si>
  <si>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</si>
  <si>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</si>
  <si>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</si>
  <si>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</si>
  <si>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</si>
  <si>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MEPB</t>
  </si>
  <si>
    <t>MEPB LOG</t>
  </si>
  <si>
    <t>CALC. MEPB</t>
  </si>
  <si>
    <t>Calc. MEPB</t>
  </si>
  <si>
    <t xml:space="preserve">MEPB/CH# for the </t>
  </si>
  <si>
    <t>MEPB/CH#</t>
  </si>
  <si>
    <t xml:space="preserve">Determination of New MEPB </t>
  </si>
  <si>
    <t>New MEPB</t>
  </si>
  <si>
    <t>MECY5.5</t>
  </si>
  <si>
    <t>MECY5.5 LOG</t>
  </si>
  <si>
    <t>CALC. MECY5.5</t>
  </si>
  <si>
    <t>Calc. MECY5.5</t>
  </si>
  <si>
    <t xml:space="preserve">MECY5.5/CH# for the </t>
  </si>
  <si>
    <t>MECY5.5/CH#</t>
  </si>
  <si>
    <t>Determination of New MECY5.5</t>
  </si>
  <si>
    <t>New MECY5.5</t>
  </si>
  <si>
    <t>MEKO</t>
  </si>
  <si>
    <t>MEKO LOG</t>
  </si>
  <si>
    <t>CALC. MEKO</t>
  </si>
  <si>
    <t>Calc. MEKO</t>
  </si>
  <si>
    <t>Rainbow Calibration Particles (RCP-30-5)</t>
  </si>
  <si>
    <t>Determination of New MEKO</t>
  </si>
  <si>
    <t>values for RCP-30-5</t>
  </si>
  <si>
    <t>New MEKO</t>
  </si>
  <si>
    <t xml:space="preserve">MEKO/CH# for the </t>
  </si>
  <si>
    <t>MEKO/CH#</t>
  </si>
  <si>
    <t>MEPTR</t>
  </si>
  <si>
    <t>MEPTR LOG</t>
  </si>
  <si>
    <t>CALC. MEPTR</t>
  </si>
  <si>
    <t>Determination of New MEPTR</t>
  </si>
  <si>
    <t>Calc. MEPTR</t>
  </si>
  <si>
    <t>MEPTR/CH#</t>
  </si>
  <si>
    <t xml:space="preserve">MEPTR/CH# for the </t>
  </si>
  <si>
    <t>MEA700</t>
  </si>
  <si>
    <t>MEA700 LOG</t>
  </si>
  <si>
    <t>CALC. MEA700</t>
  </si>
  <si>
    <t>Calc. MEA700</t>
  </si>
  <si>
    <t xml:space="preserve">MEA700/CH# for the </t>
  </si>
  <si>
    <t>MEA700/CH#</t>
  </si>
  <si>
    <t>Determination of New MEA700</t>
  </si>
  <si>
    <t>MEA750</t>
  </si>
  <si>
    <t>MEA750 LOG</t>
  </si>
  <si>
    <t>CALC. MEA750</t>
  </si>
  <si>
    <t xml:space="preserve">MEA750/CH# for the </t>
  </si>
  <si>
    <t>Calc. MEA750</t>
  </si>
  <si>
    <t>MEA750/CH#</t>
  </si>
  <si>
    <t>Determination of New MEA750</t>
  </si>
  <si>
    <t>New MEA750</t>
  </si>
  <si>
    <t>New MEA700</t>
  </si>
  <si>
    <t>MECY5</t>
  </si>
  <si>
    <t>MECY5 LOG</t>
  </si>
  <si>
    <t>CALC. MECY5</t>
  </si>
  <si>
    <t>Calc. MECY5</t>
  </si>
  <si>
    <t xml:space="preserve">MECY5/CH# for the </t>
  </si>
  <si>
    <t>MECY5/CH#</t>
  </si>
  <si>
    <t>Determination of New MECY5</t>
  </si>
  <si>
    <t>New MECY5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</si>
</sst>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2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0.2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18.25"/>
      <color indexed="8"/>
      <name val="Arial"/>
      <family val="2"/>
    </font>
    <font>
      <vertAlign val="superscript"/>
      <sz val="15"/>
      <color indexed="8"/>
      <name val="Arial"/>
      <family val="2"/>
    </font>
    <font>
      <b/>
      <sz val="11.2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166" fontId="7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67" fontId="0" fillId="33" borderId="19" xfId="0" applyNumberForma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19" xfId="0" applyNumberFormat="1" applyFill="1" applyBorder="1" applyAlignment="1" applyProtection="1">
      <alignment horizontal="center"/>
      <protection hidden="1"/>
    </xf>
    <xf numFmtId="1" fontId="0" fillId="33" borderId="25" xfId="0" applyNumberFormat="1" applyFill="1" applyBorder="1" applyAlignment="1" applyProtection="1">
      <alignment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0" fontId="8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10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0" fillId="34" borderId="34" xfId="0" applyFont="1" applyFill="1" applyBorder="1" applyAlignment="1">
      <alignment horizontal="left"/>
    </xf>
    <xf numFmtId="0" fontId="11" fillId="34" borderId="35" xfId="0" applyFont="1" applyFill="1" applyBorder="1" applyAlignment="1">
      <alignment horizontal="left"/>
    </xf>
    <xf numFmtId="0" fontId="0" fillId="35" borderId="19" xfId="0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hidden="1"/>
    </xf>
    <xf numFmtId="0" fontId="11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6" fillId="0" borderId="0" xfId="0" applyFont="1" applyBorder="1" applyAlignment="1">
      <alignment/>
    </xf>
    <xf numFmtId="0" fontId="3" fillId="35" borderId="24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18" fillId="35" borderId="32" xfId="0" applyFont="1" applyFill="1" applyBorder="1" applyAlignment="1">
      <alignment horizontal="right"/>
    </xf>
    <xf numFmtId="0" fontId="18" fillId="35" borderId="34" xfId="0" applyFont="1" applyFill="1" applyBorder="1" applyAlignment="1">
      <alignment horizontal="right"/>
    </xf>
    <xf numFmtId="0" fontId="18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3" borderId="20" xfId="0" applyNumberFormat="1" applyFont="1" applyFill="1" applyBorder="1" applyAlignment="1">
      <alignment horizontal="center" vertical="center"/>
    </xf>
    <xf numFmtId="169" fontId="1" fillId="33" borderId="2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19" xfId="0" applyFill="1" applyBorder="1" applyAlignment="1" applyProtection="1">
      <alignment/>
      <protection locked="0"/>
    </xf>
    <xf numFmtId="2" fontId="0" fillId="38" borderId="19" xfId="0" applyNumberFormat="1" applyFill="1" applyBorder="1" applyAlignment="1" applyProtection="1">
      <alignment/>
      <protection hidden="1"/>
    </xf>
    <xf numFmtId="2" fontId="0" fillId="38" borderId="19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19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19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 locked="0"/>
    </xf>
    <xf numFmtId="2" fontId="0" fillId="35" borderId="19" xfId="0" applyNumberFormat="1" applyFill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6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5" xfId="0" applyNumberFormat="1" applyFill="1" applyBorder="1" applyAlignment="1" applyProtection="1">
      <alignment horizontal="center"/>
      <protection hidden="1"/>
    </xf>
    <xf numFmtId="10" fontId="0" fillId="33" borderId="45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0" fillId="37" borderId="45" xfId="0" applyNumberFormat="1" applyFill="1" applyBorder="1" applyAlignment="1" applyProtection="1">
      <alignment/>
      <protection locked="0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39" borderId="39" xfId="0" applyFont="1" applyFill="1" applyBorder="1" applyAlignment="1">
      <alignment horizontal="left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7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9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MEPB!$C$6:$C$11</c:f>
              <c:numCache/>
            </c:numRef>
          </c:xVal>
          <c:yVal>
            <c:numRef>
              <c:f>MEPB!$D$6:$D$11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56794247"/>
        <c:axId val="41386176"/>
      </c:scatterChart>
      <c:valAx>
        <c:axId val="5679424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 val="autoZero"/>
        <c:crossBetween val="midCat"/>
        <c:dispUnits/>
        <c:majorUnit val="64"/>
        <c:minorUnit val="32"/>
      </c:valAx>
      <c:valAx>
        <c:axId val="4138617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75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METR!$T$6:$T$11</c:f>
              <c:numCache/>
            </c:numRef>
          </c:xVal>
          <c:yVal>
            <c:numRef>
              <c:f>METR!$U$6:$U$11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58420497"/>
        <c:axId val="56022426"/>
      </c:scatterChart>
      <c:valAx>
        <c:axId val="5842049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426"/>
        <c:crosses val="autoZero"/>
        <c:crossBetween val="midCat"/>
        <c:dispUnits/>
        <c:majorUnit val="64"/>
        <c:minorUnit val="32"/>
      </c:valAx>
      <c:valAx>
        <c:axId val="5602242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4675"/>
          <c:w val="0.829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MECY5!$C$6:$C$11</c:f>
              <c:numCache/>
            </c:numRef>
          </c:xVal>
          <c:yVal>
            <c:numRef>
              <c:f>MECY5!$D$6:$D$11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MECY5!$C$6:$C$11</c:f>
              <c:numCache/>
            </c:numRef>
          </c:xVal>
          <c:yVal>
            <c:numRef>
              <c:f>MECY5!$F$6:$F$11</c:f>
              <c:numCache/>
            </c:numRef>
          </c:yVal>
          <c:smooth val="0"/>
        </c:ser>
        <c:axId val="34439787"/>
        <c:axId val="41522628"/>
      </c:scatterChart>
      <c:valAx>
        <c:axId val="3443978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2628"/>
        <c:crosses val="autoZero"/>
        <c:crossBetween val="midCat"/>
        <c:dispUnits/>
        <c:majorUnit val="64"/>
        <c:minorUnit val="32"/>
      </c:valAx>
      <c:valAx>
        <c:axId val="4152262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 Relative Values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MECY5!$T$6:$T$11</c:f>
              <c:numCache/>
            </c:numRef>
          </c:xVal>
          <c:yVal>
            <c:numRef>
              <c:f>MECY5!$U$6:$U$11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MECY5!$C$6:$C$11</c:f>
              <c:numCache/>
            </c:numRef>
          </c:xVal>
          <c:yVal>
            <c:numRef>
              <c:f>MECY5!$F$6:$F$11</c:f>
              <c:numCache/>
            </c:numRef>
          </c:yVal>
          <c:smooth val="0"/>
        </c:ser>
        <c:axId val="38159333"/>
        <c:axId val="7889678"/>
      </c:scatterChart>
      <c:valAx>
        <c:axId val="3815933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9678"/>
        <c:crosses val="autoZero"/>
        <c:crossBetween val="midCat"/>
        <c:dispUnits/>
        <c:majorUnit val="64"/>
        <c:minorUnit val="32"/>
      </c:valAx>
      <c:valAx>
        <c:axId val="788967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'MECY5.5'!$C$6:$C$11</c:f>
              <c:numCache/>
            </c:numRef>
          </c:xVal>
          <c:yVal>
            <c:numRef>
              <c:f>'MECY5.5'!$D$6:$D$11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3898239"/>
        <c:axId val="35084152"/>
      </c:scatterChart>
      <c:valAx>
        <c:axId val="389823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4152"/>
        <c:crosses val="autoZero"/>
        <c:crossBetween val="midCat"/>
        <c:dispUnits/>
        <c:majorUnit val="64"/>
        <c:minorUnit val="32"/>
      </c:valAx>
      <c:valAx>
        <c:axId val="3508415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'MECY5.5'!$T$6:$T$11</c:f>
              <c:numCache/>
            </c:numRef>
          </c:xVal>
          <c:yVal>
            <c:numRef>
              <c:f>'MECY5.5'!$U$6:$U$11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47321913"/>
        <c:axId val="23244034"/>
      </c:scatterChart>
      <c:valAx>
        <c:axId val="4732191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4034"/>
        <c:crosses val="autoZero"/>
        <c:crossBetween val="midCat"/>
        <c:dispUnits/>
        <c:majorUnit val="64"/>
        <c:minorUnit val="32"/>
      </c:valAx>
      <c:valAx>
        <c:axId val="2324403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MEPCY7!$C$6:$C$11</c:f>
              <c:numCache/>
            </c:numRef>
          </c:xVal>
          <c:yVal>
            <c:numRef>
              <c:f>MEPCY7!$D$6:$D$11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7869715"/>
        <c:axId val="3718572"/>
      </c:scatterChart>
      <c:valAx>
        <c:axId val="786971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572"/>
        <c:crosses val="autoZero"/>
        <c:crossBetween val="midCat"/>
        <c:dispUnits/>
        <c:majorUnit val="64"/>
        <c:minorUnit val="32"/>
      </c:valAx>
      <c:valAx>
        <c:axId val="371857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MEPCY7!$T$6:$T$11</c:f>
              <c:numCache/>
            </c:numRef>
          </c:xVal>
          <c:yVal>
            <c:numRef>
              <c:f>MEPCY7!$U$6:$U$11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33467149"/>
        <c:axId val="32768886"/>
      </c:scatterChart>
      <c:valAx>
        <c:axId val="3346714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8886"/>
        <c:crosses val="autoZero"/>
        <c:crossBetween val="midCat"/>
        <c:dispUnits/>
        <c:majorUnit val="64"/>
        <c:minorUnit val="32"/>
      </c:valAx>
      <c:valAx>
        <c:axId val="3276888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MEAP!$C$6:$C$11</c:f>
              <c:numCache/>
            </c:numRef>
          </c:xVal>
          <c:yVal>
            <c:numRef>
              <c:f>MEAP!$D$6:$D$11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26484519"/>
        <c:axId val="37034080"/>
      </c:scatterChart>
      <c:valAx>
        <c:axId val="2648451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4080"/>
        <c:crosses val="autoZero"/>
        <c:crossBetween val="midCat"/>
        <c:dispUnits/>
        <c:majorUnit val="64"/>
        <c:minorUnit val="32"/>
      </c:valAx>
      <c:valAx>
        <c:axId val="3703408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MEAP!$T$6:$T$11</c:f>
              <c:numCache/>
            </c:numRef>
          </c:xVal>
          <c:yVal>
            <c:numRef>
              <c:f>MEAP!$U$6:$U$11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64871265"/>
        <c:axId val="46970474"/>
      </c:scatterChart>
      <c:valAx>
        <c:axId val="6487126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74"/>
        <c:crosses val="autoZero"/>
        <c:crossBetween val="midCat"/>
        <c:dispUnits/>
        <c:majorUnit val="64"/>
        <c:minorUnit val="32"/>
      </c:valAx>
      <c:valAx>
        <c:axId val="4697047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MEA700!$C$6:$C$11</c:f>
              <c:numCache/>
            </c:numRef>
          </c:xVal>
          <c:yVal>
            <c:numRef>
              <c:f>MEA700!$D$6:$D$11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20081083"/>
        <c:axId val="46512020"/>
      </c:scatterChart>
      <c:valAx>
        <c:axId val="2008108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2020"/>
        <c:crosses val="autoZero"/>
        <c:crossBetween val="midCat"/>
        <c:dispUnits/>
        <c:majorUnit val="64"/>
        <c:minorUnit val="32"/>
      </c:valAx>
      <c:valAx>
        <c:axId val="4651202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MEPB!$T$6:$T$11</c:f>
              <c:numCache/>
            </c:numRef>
          </c:xVal>
          <c:yVal>
            <c:numRef>
              <c:f>MEPB!$U$6:$U$11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36931265"/>
        <c:axId val="63945930"/>
      </c:scatterChart>
      <c:valAx>
        <c:axId val="3693126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 val="autoZero"/>
        <c:crossBetween val="midCat"/>
        <c:dispUnits/>
        <c:majorUnit val="64"/>
        <c:minorUnit val="32"/>
      </c:valAx>
      <c:valAx>
        <c:axId val="6394593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MEA700!$T$6:$T$11</c:f>
              <c:numCache/>
            </c:numRef>
          </c:xVal>
          <c:yVal>
            <c:numRef>
              <c:f>MEA700!$U$6:$U$11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15954997"/>
        <c:axId val="9377246"/>
      </c:scatterChart>
      <c:valAx>
        <c:axId val="1595499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7246"/>
        <c:crosses val="autoZero"/>
        <c:crossBetween val="midCat"/>
        <c:dispUnits/>
        <c:majorUnit val="64"/>
        <c:minorUnit val="32"/>
      </c:valAx>
      <c:valAx>
        <c:axId val="937724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625"/>
          <c:w val="0.840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MEA750!$C$6:$C$11</c:f>
              <c:numCache/>
            </c:numRef>
          </c:xVal>
          <c:yVal>
            <c:numRef>
              <c:f>MEA750!$D$6:$D$11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432"/>
        <c:crosses val="autoZero"/>
        <c:crossBetween val="midCat"/>
        <c:dispUnits/>
        <c:majorUnit val="64"/>
        <c:minorUnit val="32"/>
      </c:valAx>
      <c:valAx>
        <c:axId val="2135943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3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MEA750!$T$6:$T$11</c:f>
              <c:numCache/>
            </c:numRef>
          </c:xVal>
          <c:yVal>
            <c:numRef>
              <c:f>MEA750!$U$6:$U$11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58017161"/>
        <c:axId val="52392402"/>
      </c:scatterChart>
      <c:valAx>
        <c:axId val="580171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02"/>
        <c:crosses val="autoZero"/>
        <c:crossBetween val="midCat"/>
        <c:dispUnits/>
        <c:majorUnit val="64"/>
        <c:minorUnit val="32"/>
      </c:valAx>
      <c:valAx>
        <c:axId val="5239240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MEKO!$C$6:$C$11</c:f>
              <c:numCache/>
            </c:numRef>
          </c:xVal>
          <c:yVal>
            <c:numRef>
              <c:f>MEKO!$D$6:$D$11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38642459"/>
        <c:axId val="12237812"/>
      </c:scatterChart>
      <c:valAx>
        <c:axId val="3864245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 val="autoZero"/>
        <c:crossBetween val="midCat"/>
        <c:dispUnits/>
        <c:majorUnit val="64"/>
        <c:minorUnit val="32"/>
      </c:valAx>
      <c:valAx>
        <c:axId val="1223781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MEKO!$T$6:$T$11</c:f>
              <c:numCache/>
            </c:numRef>
          </c:xVal>
          <c:yVal>
            <c:numRef>
              <c:f>MEKO!$U$6:$U$11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43031445"/>
        <c:axId val="51738686"/>
      </c:scatterChart>
      <c:valAx>
        <c:axId val="4303144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 val="autoZero"/>
        <c:crossBetween val="midCat"/>
        <c:dispUnits/>
        <c:majorUnit val="64"/>
        <c:minorUnit val="32"/>
      </c:valAx>
      <c:valAx>
        <c:axId val="5173868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MEFL!$C$6:$C$11</c:f>
              <c:numCache/>
            </c:numRef>
          </c:xVal>
          <c:yVal>
            <c:numRef>
              <c:f>MEFL!$D$6:$D$11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62994991"/>
        <c:axId val="30084008"/>
      </c:scatterChart>
      <c:valAx>
        <c:axId val="6299499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 val="autoZero"/>
        <c:crossBetween val="midCat"/>
        <c:dispUnits/>
        <c:majorUnit val="64"/>
        <c:minorUnit val="32"/>
      </c:valAx>
      <c:valAx>
        <c:axId val="3008400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2320617"/>
        <c:axId val="20885554"/>
      </c:scatterChart>
      <c:valAx>
        <c:axId val="232061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 val="autoZero"/>
        <c:crossBetween val="midCat"/>
        <c:dispUnits/>
        <c:majorUnit val="64"/>
        <c:minorUnit val="32"/>
      </c:valAx>
      <c:valAx>
        <c:axId val="2088555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MEPE!$C$6:$C$11</c:f>
              <c:numCache/>
            </c:numRef>
          </c:xVal>
          <c:yVal>
            <c:numRef>
              <c:f>MEPE!$D$6:$D$11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53752259"/>
        <c:axId val="14008284"/>
      </c:scatterChart>
      <c:valAx>
        <c:axId val="5375225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 val="autoZero"/>
        <c:crossBetween val="midCat"/>
        <c:dispUnits/>
        <c:majorUnit val="64"/>
        <c:minorUnit val="32"/>
      </c:valAx>
      <c:valAx>
        <c:axId val="1400828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MEPE!$T$6:$T$11</c:f>
              <c:numCache/>
            </c:numRef>
          </c:xVal>
          <c:yVal>
            <c:numRef>
              <c:f>MEPE!$U$6:$U$11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58965693"/>
        <c:axId val="60929190"/>
      </c:scatterChart>
      <c:valAx>
        <c:axId val="5896569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 val="autoZero"/>
        <c:crossBetween val="midCat"/>
        <c:dispUnits/>
        <c:majorUnit val="64"/>
        <c:minorUnit val="32"/>
      </c:valAx>
      <c:valAx>
        <c:axId val="6092919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675"/>
          <c:w val="0.840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METR!$C$6:$C$11</c:f>
              <c:numCache/>
            </c:numRef>
          </c:xVal>
          <c:yVal>
            <c:numRef>
              <c:f>METR!$D$6:$D$11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11491799"/>
        <c:axId val="36317328"/>
      </c:scatterChart>
      <c:valAx>
        <c:axId val="1149179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7328"/>
        <c:crosses val="autoZero"/>
        <c:crossBetween val="midCat"/>
        <c:dispUnits/>
        <c:majorUnit val="64"/>
        <c:minorUnit val="32"/>
      </c:valAx>
      <c:valAx>
        <c:axId val="3631732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34">
      <selection activeCell="J54" sqref="J54:J59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82</v>
      </c>
      <c r="E5" s="3" t="s">
        <v>83</v>
      </c>
      <c r="F5" s="3" t="s">
        <v>13</v>
      </c>
      <c r="G5" s="7" t="s">
        <v>10</v>
      </c>
      <c r="H5" s="4" t="s">
        <v>84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82</v>
      </c>
      <c r="V5" s="3" t="s">
        <v>83</v>
      </c>
      <c r="W5" s="3" t="s">
        <v>13</v>
      </c>
      <c r="X5" s="7" t="s">
        <v>10</v>
      </c>
      <c r="Y5" s="4" t="s">
        <v>84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124.75007245511962</v>
      </c>
      <c r="D6" s="60"/>
      <c r="E6" s="16"/>
      <c r="F6" s="16">
        <f aca="true" t="shared" si="0" ref="F6:F11">H$13*C6+H$14</f>
        <v>2.0874092905074946</v>
      </c>
      <c r="G6" s="35"/>
      <c r="H6" s="38">
        <f aca="true" t="shared" si="1" ref="H6:H11">10^F6</f>
        <v>122.29516589534079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85</v>
      </c>
      <c r="S6" s="9">
        <v>1</v>
      </c>
      <c r="T6" s="72">
        <f aca="true" t="shared" si="2" ref="T6:T11">M50</f>
        <v>0</v>
      </c>
      <c r="U6" s="103">
        <f aca="true" t="shared" si="3" ref="U6:U11">O50</f>
        <v>0.31466009809877554</v>
      </c>
      <c r="V6" s="16">
        <f aca="true" t="shared" si="4" ref="V6:V11">LOG10(U6)</f>
        <v>-0.5021583262771996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164.01572871521918</v>
      </c>
      <c r="D7" s="103">
        <v>798.891039008882</v>
      </c>
      <c r="E7" s="16">
        <f>LOG10(D7)</f>
        <v>2.902487549796955</v>
      </c>
      <c r="F7" s="16">
        <f t="shared" si="0"/>
        <v>2.9024875497969553</v>
      </c>
      <c r="G7" s="35">
        <f>((ABS(F7-E7))/F7)*10</f>
        <v>1.5300296805101853E-15</v>
      </c>
      <c r="H7" s="38">
        <f t="shared" si="1"/>
        <v>798.8910390088827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-0.5021583262771996</v>
      </c>
      <c r="P7" s="62">
        <f aca="true" t="shared" si="9" ref="P7:P18">10^O7</f>
        <v>0.31466009809877554</v>
      </c>
      <c r="S7" s="9">
        <v>2</v>
      </c>
      <c r="T7" s="72">
        <f t="shared" si="2"/>
        <v>0</v>
      </c>
      <c r="U7" s="103">
        <f t="shared" si="3"/>
        <v>0.31466009809877554</v>
      </c>
      <c r="V7" s="16">
        <f t="shared" si="4"/>
        <v>-0.5021583262771996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20" t="s">
        <v>85</v>
      </c>
    </row>
    <row r="8" spans="2:30" ht="13.5" thickBot="1">
      <c r="B8" s="9">
        <v>3</v>
      </c>
      <c r="C8" s="111">
        <v>185.99799429635914</v>
      </c>
      <c r="D8" s="103">
        <v>2284.5275921311386</v>
      </c>
      <c r="E8" s="16">
        <f>LOG10(D8)</f>
        <v>3.3587964077574197</v>
      </c>
      <c r="F8" s="16">
        <f t="shared" si="0"/>
        <v>3.3587964077574197</v>
      </c>
      <c r="G8" s="35">
        <f>((ABS(F8-E8))/F8)*10</f>
        <v>0</v>
      </c>
      <c r="H8" s="38">
        <f t="shared" si="1"/>
        <v>2284.527592131141</v>
      </c>
      <c r="J8" s="49" t="s">
        <v>20</v>
      </c>
      <c r="K8" s="50" t="s">
        <v>21</v>
      </c>
      <c r="L8" s="19"/>
      <c r="M8" s="71"/>
      <c r="N8" s="111"/>
      <c r="O8" s="21">
        <f t="shared" si="8"/>
        <v>-0.5021583262771996</v>
      </c>
      <c r="P8" s="62">
        <f t="shared" si="9"/>
        <v>0.31466009809877554</v>
      </c>
      <c r="S8" s="9">
        <v>3</v>
      </c>
      <c r="T8" s="72">
        <f t="shared" si="2"/>
        <v>0</v>
      </c>
      <c r="U8" s="103">
        <f t="shared" si="3"/>
        <v>0.31466009809877554</v>
      </c>
      <c r="V8" s="16">
        <f t="shared" si="4"/>
        <v>-0.5021583262771996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208.15324150449155</v>
      </c>
      <c r="D9" s="103">
        <v>6587.126838942094</v>
      </c>
      <c r="E9" s="16">
        <f>LOG10(D9)</f>
        <v>3.8186960261137903</v>
      </c>
      <c r="F9" s="16">
        <f t="shared" si="0"/>
        <v>3.818696026113791</v>
      </c>
      <c r="G9" s="35">
        <f>((ABS(F9-E9))/F9)*10</f>
        <v>2.325868342560919E-15</v>
      </c>
      <c r="H9" s="38">
        <f t="shared" si="1"/>
        <v>6587.126838942106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-0.5021583262771996</v>
      </c>
      <c r="P9" s="62">
        <f t="shared" si="9"/>
        <v>0.31466009809877554</v>
      </c>
      <c r="S9" s="9">
        <v>4</v>
      </c>
      <c r="T9" s="72">
        <f t="shared" si="2"/>
        <v>0</v>
      </c>
      <c r="U9" s="103">
        <f t="shared" si="3"/>
        <v>0.31466009809877554</v>
      </c>
      <c r="V9" s="16">
        <f t="shared" si="4"/>
        <v>-0.5021583262771996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229.38393979891944</v>
      </c>
      <c r="D10" s="103">
        <v>18172.04554066125</v>
      </c>
      <c r="E10" s="16">
        <f>LOG10(D10)</f>
        <v>4.259403816522134</v>
      </c>
      <c r="F10" s="16">
        <f t="shared" si="0"/>
        <v>4.259403816522134</v>
      </c>
      <c r="G10" s="35">
        <f>((ABS(F10-E10))/F10)*10</f>
        <v>0</v>
      </c>
      <c r="H10" s="38">
        <f t="shared" si="1"/>
        <v>18172.04554066128</v>
      </c>
      <c r="J10" s="58"/>
      <c r="K10" s="1">
        <f t="shared" si="12"/>
        <v>0</v>
      </c>
      <c r="L10" s="19"/>
      <c r="M10" s="71"/>
      <c r="N10" s="111"/>
      <c r="O10" s="21">
        <f t="shared" si="8"/>
        <v>-0.5021583262771996</v>
      </c>
      <c r="P10" s="62">
        <f t="shared" si="9"/>
        <v>0.31466009809877554</v>
      </c>
      <c r="S10" s="9">
        <v>5</v>
      </c>
      <c r="T10" s="72">
        <f t="shared" si="2"/>
        <v>0</v>
      </c>
      <c r="U10" s="103">
        <f t="shared" si="3"/>
        <v>0.31466009809877554</v>
      </c>
      <c r="V10" s="16">
        <f t="shared" si="4"/>
        <v>-0.5021583262771996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242.66201109011223</v>
      </c>
      <c r="D11" s="138">
        <v>34279.195255200226</v>
      </c>
      <c r="E11" s="16">
        <f>LOG10(D11)</f>
        <v>4.5350306177923425</v>
      </c>
      <c r="F11" s="16">
        <f t="shared" si="0"/>
        <v>4.5350306177923425</v>
      </c>
      <c r="G11" s="35">
        <f>((ABS(F11-E11))/F11)*10</f>
        <v>0</v>
      </c>
      <c r="H11" s="38">
        <f t="shared" si="1"/>
        <v>34279.195255200226</v>
      </c>
      <c r="J11" s="58"/>
      <c r="K11" s="1">
        <f t="shared" si="12"/>
        <v>0</v>
      </c>
      <c r="L11" s="19"/>
      <c r="M11" s="71"/>
      <c r="N11" s="111"/>
      <c r="O11" s="21">
        <f t="shared" si="8"/>
        <v>-0.5021583262771996</v>
      </c>
      <c r="P11" s="62">
        <f t="shared" si="9"/>
        <v>0.31466009809877554</v>
      </c>
      <c r="S11" s="9">
        <v>6</v>
      </c>
      <c r="T11" s="72">
        <f t="shared" si="2"/>
        <v>0</v>
      </c>
      <c r="U11" s="103">
        <f t="shared" si="3"/>
        <v>0.31466009809877554</v>
      </c>
      <c r="V11" s="16">
        <f t="shared" si="4"/>
        <v>-0.5021583262771996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7.711796046142208E-16</v>
      </c>
      <c r="J12" s="58"/>
      <c r="K12" s="1">
        <f t="shared" si="12"/>
        <v>0</v>
      </c>
      <c r="L12" s="19"/>
      <c r="M12" s="71"/>
      <c r="N12" s="111"/>
      <c r="O12" s="21">
        <f t="shared" si="8"/>
        <v>-0.5021583262771996</v>
      </c>
      <c r="P12" s="62">
        <f t="shared" si="9"/>
        <v>0.31466009809877554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0.020758044992048585</v>
      </c>
      <c r="J13" s="58"/>
      <c r="K13" s="1">
        <f t="shared" si="12"/>
        <v>0</v>
      </c>
      <c r="L13" s="19"/>
      <c r="M13" s="71"/>
      <c r="N13" s="111"/>
      <c r="O13" s="21">
        <f t="shared" si="8"/>
        <v>-0.5021583262771996</v>
      </c>
      <c r="P13" s="62">
        <f t="shared" si="9"/>
        <v>0.31466009809877554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-0.5021583262771996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-0.5021583262771996</v>
      </c>
      <c r="P14" s="62">
        <f t="shared" si="9"/>
        <v>0.31466009809877554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0.9999999999999996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-0.5021583262771996</v>
      </c>
      <c r="P15" s="62">
        <f t="shared" si="9"/>
        <v>0.31466009809877554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-0.5021583262771996</v>
      </c>
      <c r="P16" s="62">
        <f t="shared" si="9"/>
        <v>0.31466009809877554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-0.5021583262771996</v>
      </c>
      <c r="P17" s="62">
        <f t="shared" si="9"/>
        <v>0.31466009809877554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-0.5021583262771996</v>
      </c>
      <c r="P18" s="62">
        <f t="shared" si="9"/>
        <v>0.31466009809877554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86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85</v>
      </c>
      <c r="P38" s="93" t="s">
        <v>87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0.31466009809877554</v>
      </c>
      <c r="P39" s="107">
        <f>O39/N39</f>
        <v>0.31466009809877554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0.31466009809877554</v>
      </c>
      <c r="P40" s="107">
        <f>O40/N40</f>
        <v>0.31466009809877554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0.31466009809877554</v>
      </c>
      <c r="P41" s="107">
        <f>O41/N41</f>
        <v>0.31466009809877554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0.31466009809877554</v>
      </c>
      <c r="P42" s="107">
        <f>O42/N42</f>
        <v>0.31466009809877554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0.31466009809877554</v>
      </c>
      <c r="P43" s="107">
        <f>O43/N43</f>
        <v>0.31466009809877554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88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0.31466009809877554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0.31466009809877554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0.31466009809877554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0.31466009809877554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0.31466009809877554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0.31466009809877554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J54" sqref="J54:J59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115</v>
      </c>
      <c r="E5" s="131" t="s">
        <v>116</v>
      </c>
      <c r="F5" s="3" t="s">
        <v>13</v>
      </c>
      <c r="G5" s="7" t="s">
        <v>10</v>
      </c>
      <c r="H5" s="132" t="s">
        <v>117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115</v>
      </c>
      <c r="V5" s="131" t="s">
        <v>116</v>
      </c>
      <c r="W5" s="3" t="s">
        <v>13</v>
      </c>
      <c r="X5" s="7" t="s">
        <v>10</v>
      </c>
      <c r="Y5" s="132" t="s">
        <v>117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62.46851445729793</v>
      </c>
      <c r="D6" s="60"/>
      <c r="E6" s="16"/>
      <c r="F6" s="16">
        <f>H$13*C6+H$14</f>
        <v>1.9187318256520034</v>
      </c>
      <c r="G6" s="70"/>
      <c r="H6" s="38">
        <f aca="true" t="shared" si="0" ref="H6:H11">10^F6</f>
        <v>82.93384976102678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118</v>
      </c>
      <c r="Q6" s="19"/>
      <c r="S6" s="9">
        <v>1</v>
      </c>
      <c r="T6" s="72">
        <f aca="true" t="shared" si="1" ref="T6:T11">M50</f>
        <v>0</v>
      </c>
      <c r="U6" s="103">
        <f aca="true" t="shared" si="2" ref="U6:U11">O50</f>
        <v>4.166341232378018</v>
      </c>
      <c r="V6" s="16">
        <f aca="true" t="shared" si="3" ref="V6:V11">LOG10(U6)</f>
        <v>0.6197548367278803</v>
      </c>
      <c r="W6" s="16" t="e">
        <f aca="true" t="shared" si="4" ref="W6:W11">Y$13*T6+Y$14</f>
        <v>#DIV/0!</v>
      </c>
      <c r="X6" s="70" t="e">
        <f aca="true" t="shared" si="5" ref="X6:X11">((ABS(W6-V6))/W6)*10</f>
        <v>#DIV/0!</v>
      </c>
      <c r="Y6" s="38" t="e">
        <f aca="true" t="shared" si="6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159.5873116598297</v>
      </c>
      <c r="D7" s="103">
        <v>8674.221542389916</v>
      </c>
      <c r="E7" s="16">
        <f>LOG10(D7)</f>
        <v>3.938230509974233</v>
      </c>
      <c r="F7" s="16">
        <f>H$13*C7+H$14</f>
        <v>3.938230509974232</v>
      </c>
      <c r="G7" s="70">
        <f>((ABS(F7-E7))/F7)*10</f>
        <v>2.255272812118701E-15</v>
      </c>
      <c r="H7" s="38">
        <f t="shared" si="0"/>
        <v>8674.221542389916</v>
      </c>
      <c r="I7" s="29"/>
      <c r="J7" s="47" t="s">
        <v>25</v>
      </c>
      <c r="K7" s="48"/>
      <c r="L7" s="19"/>
      <c r="M7" s="71"/>
      <c r="N7" s="112"/>
      <c r="O7" s="21">
        <f>H$13*N7+H$14</f>
        <v>0.6197548367278802</v>
      </c>
      <c r="P7" s="63">
        <f aca="true" t="shared" si="7" ref="P7:P18">10^O7</f>
        <v>4.166341232378018</v>
      </c>
      <c r="Q7" s="19"/>
      <c r="S7" s="9">
        <v>2</v>
      </c>
      <c r="T7" s="72">
        <f t="shared" si="1"/>
        <v>0</v>
      </c>
      <c r="U7" s="103">
        <f t="shared" si="2"/>
        <v>4.166341232378018</v>
      </c>
      <c r="V7" s="16">
        <f t="shared" si="3"/>
        <v>0.6197548367278803</v>
      </c>
      <c r="W7" s="16" t="e">
        <f t="shared" si="4"/>
        <v>#DIV/0!</v>
      </c>
      <c r="X7" s="70" t="e">
        <f t="shared" si="5"/>
        <v>#DIV/0!</v>
      </c>
      <c r="Y7" s="38" t="e">
        <f t="shared" si="6"/>
        <v>#DIV/0!</v>
      </c>
      <c r="AA7" s="20" t="s">
        <v>51</v>
      </c>
      <c r="AB7" s="104" t="s">
        <v>22</v>
      </c>
      <c r="AC7" s="104" t="s">
        <v>23</v>
      </c>
      <c r="AD7" s="137" t="s">
        <v>118</v>
      </c>
    </row>
    <row r="8" spans="2:30" ht="13.5" thickBot="1">
      <c r="B8" s="9">
        <v>3</v>
      </c>
      <c r="C8" s="112">
        <v>185.80248932937047</v>
      </c>
      <c r="D8" s="103">
        <v>30433.48771035426</v>
      </c>
      <c r="E8" s="16">
        <f>LOG10(D8)</f>
        <v>4.483351725823999</v>
      </c>
      <c r="F8" s="16">
        <f>H$13*C8+H$14</f>
        <v>4.483351725823999</v>
      </c>
      <c r="G8" s="70">
        <f>((ABS(F8-E8))/F8)*10</f>
        <v>0</v>
      </c>
      <c r="H8" s="38">
        <f t="shared" si="0"/>
        <v>30433.48771035426</v>
      </c>
      <c r="I8" s="30"/>
      <c r="J8" s="49" t="s">
        <v>20</v>
      </c>
      <c r="K8" s="50" t="s">
        <v>21</v>
      </c>
      <c r="L8" s="19"/>
      <c r="M8" s="71"/>
      <c r="N8" s="112"/>
      <c r="O8" s="21">
        <f>H$13*N8+H$14</f>
        <v>0.6197548367278802</v>
      </c>
      <c r="P8" s="63">
        <f t="shared" si="7"/>
        <v>4.166341232378018</v>
      </c>
      <c r="Q8" s="19"/>
      <c r="S8" s="9">
        <v>3</v>
      </c>
      <c r="T8" s="72">
        <f t="shared" si="1"/>
        <v>0</v>
      </c>
      <c r="U8" s="103">
        <f t="shared" si="2"/>
        <v>4.166341232378018</v>
      </c>
      <c r="V8" s="16">
        <f t="shared" si="3"/>
        <v>0.6197548367278803</v>
      </c>
      <c r="W8" s="16" t="e">
        <f t="shared" si="4"/>
        <v>#DIV/0!</v>
      </c>
      <c r="X8" s="70" t="e">
        <f t="shared" si="5"/>
        <v>#DIV/0!</v>
      </c>
      <c r="Y8" s="38" t="e">
        <f t="shared" si="6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207.7412980252695</v>
      </c>
      <c r="D9" s="103">
        <v>87006.09289643023</v>
      </c>
      <c r="E9" s="16">
        <f>LOG10(D9)</f>
        <v>4.93954966662603</v>
      </c>
      <c r="F9" s="16">
        <f>H$13*C9+H$14</f>
        <v>4.93954966662603</v>
      </c>
      <c r="G9" s="70">
        <f>((ABS(F9-E9))/F9)*10</f>
        <v>0</v>
      </c>
      <c r="H9" s="38">
        <f t="shared" si="0"/>
        <v>87006.09289643023</v>
      </c>
      <c r="I9" s="30"/>
      <c r="J9" s="51"/>
      <c r="K9" s="52">
        <f aca="true" t="shared" si="10" ref="K9:K16">J9/4</f>
        <v>0</v>
      </c>
      <c r="L9" s="19"/>
      <c r="M9" s="71"/>
      <c r="N9" s="112"/>
      <c r="O9" s="21">
        <f>H$13*N9+H$14</f>
        <v>0.6197548367278802</v>
      </c>
      <c r="P9" s="63">
        <f t="shared" si="7"/>
        <v>4.166341232378018</v>
      </c>
      <c r="Q9" s="19"/>
      <c r="S9" s="9">
        <v>4</v>
      </c>
      <c r="T9" s="72">
        <f t="shared" si="1"/>
        <v>0</v>
      </c>
      <c r="U9" s="103">
        <f t="shared" si="2"/>
        <v>4.166341232378018</v>
      </c>
      <c r="V9" s="16">
        <f t="shared" si="3"/>
        <v>0.6197548367278803</v>
      </c>
      <c r="W9" s="16" t="e">
        <f t="shared" si="4"/>
        <v>#DIV/0!</v>
      </c>
      <c r="X9" s="70" t="e">
        <f t="shared" si="5"/>
        <v>#DIV/0!</v>
      </c>
      <c r="Y9" s="38" t="e">
        <f t="shared" si="6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231.23006009943083</v>
      </c>
      <c r="D10" s="103">
        <v>267902.95515110355</v>
      </c>
      <c r="E10" s="16">
        <f>LOG10(D10)</f>
        <v>5.427977504197007</v>
      </c>
      <c r="F10" s="16">
        <f>H$13*C10+H$14</f>
        <v>5.427977504197006</v>
      </c>
      <c r="G10" s="70">
        <f>((ABS(F10-E10))/F10)*10</f>
        <v>1.6362971641156772E-15</v>
      </c>
      <c r="H10" s="38">
        <f t="shared" si="0"/>
        <v>267902.95515110355</v>
      </c>
      <c r="I10" s="30"/>
      <c r="J10" s="51"/>
      <c r="K10" s="52">
        <f t="shared" si="10"/>
        <v>0</v>
      </c>
      <c r="L10" s="19"/>
      <c r="M10" s="71"/>
      <c r="N10" s="112"/>
      <c r="O10" s="21">
        <f>H$13*N10+H$14</f>
        <v>0.6197548367278802</v>
      </c>
      <c r="P10" s="63">
        <f t="shared" si="7"/>
        <v>4.166341232378018</v>
      </c>
      <c r="Q10" s="19"/>
      <c r="S10" s="9">
        <v>5</v>
      </c>
      <c r="T10" s="72">
        <f t="shared" si="1"/>
        <v>0</v>
      </c>
      <c r="U10" s="103">
        <f t="shared" si="2"/>
        <v>4.166341232378018</v>
      </c>
      <c r="V10" s="16">
        <f t="shared" si="3"/>
        <v>0.6197548367278803</v>
      </c>
      <c r="W10" s="16" t="e">
        <f t="shared" si="4"/>
        <v>#DIV/0!</v>
      </c>
      <c r="X10" s="70" t="e">
        <f t="shared" si="5"/>
        <v>#DIV/0!</v>
      </c>
      <c r="Y10" s="38" t="e">
        <f t="shared" si="6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9">
        <v>6</v>
      </c>
      <c r="C11" s="112">
        <v>246.7906264276338</v>
      </c>
      <c r="D11" s="138">
        <v>564346.1793341872</v>
      </c>
      <c r="E11" s="16">
        <f>LOG10(D11)</f>
        <v>5.751545589184528</v>
      </c>
      <c r="F11" s="16">
        <f>H$13*C11+H$14</f>
        <v>5.751545589184528</v>
      </c>
      <c r="G11" s="70">
        <f>((ABS(F11-E11))/F11)*10</f>
        <v>0</v>
      </c>
      <c r="H11" s="38">
        <f t="shared" si="0"/>
        <v>564346.1793341872</v>
      </c>
      <c r="I11" s="30"/>
      <c r="J11" s="51"/>
      <c r="K11" s="52">
        <f t="shared" si="10"/>
        <v>0</v>
      </c>
      <c r="L11" s="19"/>
      <c r="M11" s="71"/>
      <c r="N11" s="112"/>
      <c r="O11" s="21">
        <f>H$13*N11+H$14</f>
        <v>0.6197548367278802</v>
      </c>
      <c r="P11" s="63">
        <f t="shared" si="7"/>
        <v>4.166341232378018</v>
      </c>
      <c r="Q11" s="19"/>
      <c r="S11" s="9">
        <v>6</v>
      </c>
      <c r="T11" s="72">
        <f t="shared" si="1"/>
        <v>0</v>
      </c>
      <c r="U11" s="103">
        <f t="shared" si="2"/>
        <v>4.166341232378018</v>
      </c>
      <c r="V11" s="16">
        <f t="shared" si="3"/>
        <v>0.6197548367278803</v>
      </c>
      <c r="W11" s="16" t="e">
        <f t="shared" si="4"/>
        <v>#DIV/0!</v>
      </c>
      <c r="X11" s="70" t="e">
        <f t="shared" si="5"/>
        <v>#DIV/0!</v>
      </c>
      <c r="Y11" s="38" t="e">
        <f t="shared" si="6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51" t="s">
        <v>50</v>
      </c>
      <c r="F12" s="152"/>
      <c r="G12" s="90">
        <f>AVERAGE(G7:G11)</f>
        <v>7.783139952468757E-16</v>
      </c>
      <c r="I12" s="31"/>
      <c r="J12" s="51"/>
      <c r="K12" s="52">
        <f t="shared" si="10"/>
        <v>0</v>
      </c>
      <c r="L12" s="19"/>
      <c r="M12" s="71"/>
      <c r="N12" s="112"/>
      <c r="O12" s="21">
        <f>H$13*N12+H$14</f>
        <v>0.6197548367278802</v>
      </c>
      <c r="P12" s="63">
        <f t="shared" si="7"/>
        <v>4.166341232378018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9" t="s">
        <v>28</v>
      </c>
      <c r="H13" s="74">
        <f>SLOPE(E7:E11,C7:C11)</f>
        <v>0.02079410724281069</v>
      </c>
      <c r="J13" s="51"/>
      <c r="K13" s="52">
        <f t="shared" si="10"/>
        <v>0</v>
      </c>
      <c r="L13" s="19"/>
      <c r="M13" s="71"/>
      <c r="N13" s="112"/>
      <c r="O13" s="21">
        <f aca="true" t="shared" si="11" ref="O7:O18">H$13*N13+H$14</f>
        <v>0.6197548367278802</v>
      </c>
      <c r="P13" s="63">
        <f t="shared" si="7"/>
        <v>4.166341232378018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80" t="s">
        <v>29</v>
      </c>
      <c r="H14" s="76">
        <f>INTERCEPT(E7:E11,C7:C11)</f>
        <v>0.6197548367278802</v>
      </c>
      <c r="I14" s="27"/>
      <c r="J14" s="51"/>
      <c r="K14" s="52">
        <f t="shared" si="10"/>
        <v>0</v>
      </c>
      <c r="L14" s="19"/>
      <c r="M14" s="71"/>
      <c r="N14" s="51"/>
      <c r="O14" s="21">
        <f t="shared" si="11"/>
        <v>0.6197548367278802</v>
      </c>
      <c r="P14" s="63">
        <f t="shared" si="7"/>
        <v>4.166341232378018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81" t="s">
        <v>30</v>
      </c>
      <c r="H15" s="78">
        <f>RSQ(E7:E11,C7:C11)</f>
        <v>1.0000000000000004</v>
      </c>
      <c r="I15" s="27"/>
      <c r="J15" s="51"/>
      <c r="K15" s="52">
        <f t="shared" si="10"/>
        <v>0</v>
      </c>
      <c r="L15" s="19"/>
      <c r="M15" s="71"/>
      <c r="N15" s="51"/>
      <c r="O15" s="21">
        <f t="shared" si="11"/>
        <v>0.6197548367278802</v>
      </c>
      <c r="P15" s="63">
        <f t="shared" si="7"/>
        <v>4.166341232378018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27"/>
      <c r="J16" s="51"/>
      <c r="K16" s="52">
        <f t="shared" si="10"/>
        <v>0</v>
      </c>
      <c r="L16" s="19"/>
      <c r="M16" s="71"/>
      <c r="N16" s="51"/>
      <c r="O16" s="21">
        <f t="shared" si="11"/>
        <v>0.6197548367278802</v>
      </c>
      <c r="P16" s="63">
        <f t="shared" si="7"/>
        <v>4.166341232378018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11"/>
        <v>0.6197548367278802</v>
      </c>
      <c r="P17" s="63">
        <f t="shared" si="7"/>
        <v>4.166341232378018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11"/>
        <v>0.6197548367278802</v>
      </c>
      <c r="P18" s="63">
        <f t="shared" si="7"/>
        <v>4.166341232378018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2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2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2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2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2"/>
        <v>#NUM!</v>
      </c>
      <c r="L28" s="19"/>
      <c r="O28" s="19"/>
      <c r="P28" s="19"/>
    </row>
    <row r="29" spans="10:16" ht="12.75">
      <c r="J29" s="51"/>
      <c r="K29" s="56" t="e">
        <f t="shared" si="12"/>
        <v>#NUM!</v>
      </c>
      <c r="L29" s="19"/>
      <c r="O29" s="19"/>
      <c r="P29" s="19"/>
    </row>
    <row r="30" spans="10:16" ht="12.75">
      <c r="J30" s="51"/>
      <c r="K30" s="56" t="e">
        <f t="shared" si="12"/>
        <v>#NUM!</v>
      </c>
      <c r="L30" s="19"/>
      <c r="O30" s="19"/>
      <c r="P30" s="19"/>
    </row>
    <row r="31" spans="10:16" ht="12.75">
      <c r="J31" s="51"/>
      <c r="K31" s="56" t="e">
        <f t="shared" si="12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119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118</v>
      </c>
      <c r="P38" s="135" t="s">
        <v>120</v>
      </c>
    </row>
    <row r="39" spans="10:16" ht="12.75">
      <c r="J39" s="55"/>
      <c r="K39" s="56" t="e">
        <f aca="true" t="shared" si="13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4.166341232378018</v>
      </c>
      <c r="P39" s="96">
        <f>O39/N39</f>
        <v>4.166341232378018</v>
      </c>
    </row>
    <row r="40" spans="10:16" ht="12.75">
      <c r="J40" s="51"/>
      <c r="K40" s="56" t="e">
        <f t="shared" si="13"/>
        <v>#NUM!</v>
      </c>
      <c r="L40" s="19"/>
      <c r="M40" s="94">
        <f>N8</f>
        <v>0</v>
      </c>
      <c r="N40" s="95">
        <f>10^(4*(M40/256))</f>
        <v>1</v>
      </c>
      <c r="O40" s="95">
        <f>P8</f>
        <v>4.166341232378018</v>
      </c>
      <c r="P40" s="96">
        <f>O40/N40</f>
        <v>4.166341232378018</v>
      </c>
    </row>
    <row r="41" spans="10:16" ht="12.75">
      <c r="J41" s="51"/>
      <c r="K41" s="56" t="e">
        <f t="shared" si="13"/>
        <v>#NUM!</v>
      </c>
      <c r="L41" s="19"/>
      <c r="M41" s="94">
        <f>N9</f>
        <v>0</v>
      </c>
      <c r="N41" s="95">
        <f>10^(4*(M41/256))</f>
        <v>1</v>
      </c>
      <c r="O41" s="95">
        <f>P9</f>
        <v>4.166341232378018</v>
      </c>
      <c r="P41" s="96">
        <f>O41/N41</f>
        <v>4.166341232378018</v>
      </c>
    </row>
    <row r="42" spans="10:16" ht="12.75">
      <c r="J42" s="51"/>
      <c r="K42" s="56" t="e">
        <f t="shared" si="13"/>
        <v>#NUM!</v>
      </c>
      <c r="L42" s="19"/>
      <c r="M42" s="94">
        <f>N10</f>
        <v>0</v>
      </c>
      <c r="N42" s="95">
        <f>10^(4*(M42/256))</f>
        <v>1</v>
      </c>
      <c r="O42" s="95">
        <f>P10</f>
        <v>4.166341232378018</v>
      </c>
      <c r="P42" s="96">
        <f>O42/N42</f>
        <v>4.166341232378018</v>
      </c>
    </row>
    <row r="43" spans="10:16" ht="12.75">
      <c r="J43" s="51"/>
      <c r="K43" s="56" t="e">
        <f t="shared" si="13"/>
        <v>#NUM!</v>
      </c>
      <c r="L43" s="19"/>
      <c r="M43" s="94">
        <f>N11</f>
        <v>0</v>
      </c>
      <c r="N43" s="95">
        <f>10^(4*(M43/256))</f>
        <v>1</v>
      </c>
      <c r="O43" s="95">
        <f>P11</f>
        <v>4.166341232378018</v>
      </c>
      <c r="P43" s="96">
        <f>O43/N43</f>
        <v>4.166341232378018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3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3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3"/>
        <v>#NUM!</v>
      </c>
      <c r="M46" s="163" t="s">
        <v>121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130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4" ref="N50:N55">10^(4*(M50/256))</f>
        <v>1</v>
      </c>
      <c r="O50" s="101">
        <f>P39*N50</f>
        <v>4.166341232378018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4"/>
        <v>1</v>
      </c>
      <c r="O51" s="101">
        <f>P39*N51</f>
        <v>4.166341232378018</v>
      </c>
    </row>
    <row r="52" spans="9:15" ht="15">
      <c r="I52" s="17"/>
      <c r="J52" s="47" t="s">
        <v>25</v>
      </c>
      <c r="K52" s="48"/>
      <c r="M52" s="102"/>
      <c r="N52" s="95">
        <f t="shared" si="14"/>
        <v>1</v>
      </c>
      <c r="O52" s="101">
        <f>P39*N52</f>
        <v>4.166341232378018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4"/>
        <v>1</v>
      </c>
      <c r="O53" s="101">
        <f>P39*N53</f>
        <v>4.166341232378018</v>
      </c>
    </row>
    <row r="54" spans="10:15" ht="12.75">
      <c r="J54" s="55"/>
      <c r="K54" s="56" t="e">
        <f aca="true" t="shared" si="15" ref="K54:K61">LOG10(J54)*(256/LOG10(262144))</f>
        <v>#NUM!</v>
      </c>
      <c r="M54" s="102"/>
      <c r="N54" s="95">
        <f t="shared" si="14"/>
        <v>1</v>
      </c>
      <c r="O54" s="101">
        <f>P39*N54</f>
        <v>4.166341232378018</v>
      </c>
    </row>
    <row r="55" spans="10:15" ht="12.75">
      <c r="J55" s="51"/>
      <c r="K55" s="56" t="e">
        <f t="shared" si="15"/>
        <v>#NUM!</v>
      </c>
      <c r="M55" s="102"/>
      <c r="N55" s="95">
        <f t="shared" si="14"/>
        <v>1</v>
      </c>
      <c r="O55" s="101">
        <f>P39*N55</f>
        <v>4.166341232378018</v>
      </c>
    </row>
    <row r="56" spans="10:11" ht="12.75">
      <c r="J56" s="51"/>
      <c r="K56" s="56" t="e">
        <f t="shared" si="15"/>
        <v>#NUM!</v>
      </c>
    </row>
    <row r="57" spans="10:11" ht="12.75">
      <c r="J57" s="51"/>
      <c r="K57" s="56" t="e">
        <f t="shared" si="15"/>
        <v>#NUM!</v>
      </c>
    </row>
    <row r="58" spans="10:11" ht="12.75">
      <c r="J58" s="51"/>
      <c r="K58" s="56" t="e">
        <f t="shared" si="15"/>
        <v>#NUM!</v>
      </c>
    </row>
    <row r="59" spans="10:11" ht="12.75">
      <c r="J59" s="51"/>
      <c r="K59" s="56" t="e">
        <f t="shared" si="15"/>
        <v>#NUM!</v>
      </c>
    </row>
    <row r="60" spans="10:11" ht="12.75">
      <c r="J60" s="51"/>
      <c r="K60" s="56" t="e">
        <f t="shared" si="15"/>
        <v>#NUM!</v>
      </c>
    </row>
    <row r="61" spans="10:11" ht="12.75">
      <c r="J61" s="51"/>
      <c r="K61" s="56" t="e">
        <f t="shared" si="15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O22" sqref="O22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122</v>
      </c>
      <c r="E5" s="131" t="s">
        <v>123</v>
      </c>
      <c r="F5" s="3" t="s">
        <v>13</v>
      </c>
      <c r="G5" s="7" t="s">
        <v>10</v>
      </c>
      <c r="H5" s="132" t="s">
        <v>124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122</v>
      </c>
      <c r="V5" s="131" t="s">
        <v>123</v>
      </c>
      <c r="W5" s="3" t="s">
        <v>13</v>
      </c>
      <c r="X5" s="7" t="s">
        <v>10</v>
      </c>
      <c r="Y5" s="132" t="s">
        <v>124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1</v>
      </c>
      <c r="D6" s="60"/>
      <c r="E6" s="16"/>
      <c r="F6" s="16">
        <f aca="true" t="shared" si="0" ref="F6:F11">H$13*C6+H$14</f>
        <v>-0.6686801151099603</v>
      </c>
      <c r="G6" s="70"/>
      <c r="H6" s="38">
        <f aca="true" t="shared" si="1" ref="H6:H11">10^F6</f>
        <v>0.21444695547185438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126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0.20418909241417793</v>
      </c>
      <c r="V6" s="16">
        <f aca="true" t="shared" si="4" ref="V6:V11">LOG10(U6)</f>
        <v>-0.6899674612249016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163.55336372740558</v>
      </c>
      <c r="D7" s="103">
        <v>618.9414965917462</v>
      </c>
      <c r="E7" s="16">
        <f>LOG10(D7)</f>
        <v>2.7916496007032694</v>
      </c>
      <c r="F7" s="16">
        <f t="shared" si="0"/>
        <v>2.7916496007032694</v>
      </c>
      <c r="G7" s="70">
        <f>((ABS(F7-E7))/F7)*10</f>
        <v>0</v>
      </c>
      <c r="H7" s="38">
        <f t="shared" si="1"/>
        <v>618.9414965917467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-0.6899674612249016</v>
      </c>
      <c r="P7" s="63">
        <f aca="true" t="shared" si="9" ref="P7:P18">10^O7</f>
        <v>0.20418909241417793</v>
      </c>
      <c r="Q7" s="19"/>
      <c r="S7" s="9">
        <v>2</v>
      </c>
      <c r="T7" s="72">
        <f t="shared" si="2"/>
        <v>0</v>
      </c>
      <c r="U7" s="103">
        <f t="shared" si="3"/>
        <v>0.20418909241417793</v>
      </c>
      <c r="V7" s="16">
        <f t="shared" si="4"/>
        <v>-0.6899674612249016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37" t="s">
        <v>126</v>
      </c>
    </row>
    <row r="8" spans="2:30" ht="13.5" thickBot="1">
      <c r="B8" s="9">
        <v>3</v>
      </c>
      <c r="C8" s="112">
        <v>189.80329036956476</v>
      </c>
      <c r="D8" s="103">
        <v>2240.9949332672363</v>
      </c>
      <c r="E8" s="16">
        <f>LOG10(D8)</f>
        <v>3.350440874626731</v>
      </c>
      <c r="F8" s="16">
        <f t="shared" si="0"/>
        <v>3.3504408746267313</v>
      </c>
      <c r="G8" s="70">
        <f>((ABS(F8-E8))/F8)*10</f>
        <v>1.325464995407621E-15</v>
      </c>
      <c r="H8" s="38">
        <f t="shared" si="1"/>
        <v>2240.9949332672404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-0.6899674612249016</v>
      </c>
      <c r="P8" s="63">
        <f t="shared" si="9"/>
        <v>0.20418909241417793</v>
      </c>
      <c r="Q8" s="19"/>
      <c r="S8" s="9">
        <v>3</v>
      </c>
      <c r="T8" s="72">
        <f t="shared" si="2"/>
        <v>0</v>
      </c>
      <c r="U8" s="103">
        <f t="shared" si="3"/>
        <v>0.20418909241417793</v>
      </c>
      <c r="V8" s="16">
        <f t="shared" si="4"/>
        <v>-0.6899674612249016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211.85827691311292</v>
      </c>
      <c r="D9" s="103">
        <v>6605.9153882767305</v>
      </c>
      <c r="E9" s="16">
        <f>LOG10(D9)</f>
        <v>3.819933006739614</v>
      </c>
      <c r="F9" s="16">
        <f t="shared" si="0"/>
        <v>3.8199330067396144</v>
      </c>
      <c r="G9" s="70">
        <f>((ABS(F9-E9))/F9)*10</f>
        <v>1.1625575869172146E-15</v>
      </c>
      <c r="H9" s="38">
        <f t="shared" si="1"/>
        <v>6605.915388276742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-0.6899674612249016</v>
      </c>
      <c r="P9" s="63">
        <f t="shared" si="9"/>
        <v>0.20418909241417793</v>
      </c>
      <c r="Q9" s="19"/>
      <c r="S9" s="9">
        <v>4</v>
      </c>
      <c r="T9" s="72">
        <f t="shared" si="2"/>
        <v>0</v>
      </c>
      <c r="U9" s="103">
        <f t="shared" si="3"/>
        <v>0.20418909241417793</v>
      </c>
      <c r="V9" s="16">
        <f t="shared" si="4"/>
        <v>-0.6899674612249016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235.64138815035128</v>
      </c>
      <c r="D10" s="103">
        <v>21193.9705894911</v>
      </c>
      <c r="E10" s="16">
        <f>LOG10(D10)</f>
        <v>4.326212327336856</v>
      </c>
      <c r="F10" s="16">
        <f t="shared" si="0"/>
        <v>4.326212327336858</v>
      </c>
      <c r="G10" s="70">
        <f>((ABS(F10-E10))/F10)*10</f>
        <v>4.106032494465535E-15</v>
      </c>
      <c r="H10" s="38">
        <f t="shared" si="1"/>
        <v>21193.970589491175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-0.6899674612249016</v>
      </c>
      <c r="P10" s="63">
        <f t="shared" si="9"/>
        <v>0.20418909241417793</v>
      </c>
      <c r="Q10" s="19"/>
      <c r="S10" s="9">
        <v>5</v>
      </c>
      <c r="T10" s="72">
        <f t="shared" si="2"/>
        <v>0</v>
      </c>
      <c r="U10" s="103">
        <f t="shared" si="3"/>
        <v>0.20418909241417793</v>
      </c>
      <c r="V10" s="16">
        <f t="shared" si="4"/>
        <v>-0.6899674612249016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251.34489254236786</v>
      </c>
      <c r="D11" s="138">
        <v>45761.290203405464</v>
      </c>
      <c r="E11" s="16">
        <f>LOG10(D11)</f>
        <v>4.660498260547215</v>
      </c>
      <c r="F11" s="16">
        <f t="shared" si="0"/>
        <v>4.6604982605472145</v>
      </c>
      <c r="G11" s="70">
        <f>((ABS(F11-E11))/F11)*10</f>
        <v>1.905758504876771E-15</v>
      </c>
      <c r="H11" s="38">
        <f t="shared" si="1"/>
        <v>45761.290203405464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-0.6899674612249016</v>
      </c>
      <c r="P11" s="63">
        <f t="shared" si="9"/>
        <v>0.20418909241417793</v>
      </c>
      <c r="Q11" s="19"/>
      <c r="S11" s="9">
        <v>6</v>
      </c>
      <c r="T11" s="72">
        <f t="shared" si="2"/>
        <v>0</v>
      </c>
      <c r="U11" s="103">
        <f t="shared" si="3"/>
        <v>0.20418909241417793</v>
      </c>
      <c r="V11" s="16">
        <f t="shared" si="4"/>
        <v>-0.6899674612249016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1.6999627163334282E-15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-0.6899674612249016</v>
      </c>
      <c r="P12" s="63">
        <f t="shared" si="9"/>
        <v>0.20418909241417793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0.021287346114941316</v>
      </c>
      <c r="J13" s="51"/>
      <c r="K13" s="52">
        <f t="shared" si="12"/>
        <v>0</v>
      </c>
      <c r="L13" s="19"/>
      <c r="M13" s="71"/>
      <c r="N13" s="112"/>
      <c r="O13" s="21">
        <f t="shared" si="8"/>
        <v>-0.6899674612249016</v>
      </c>
      <c r="P13" s="63">
        <f t="shared" si="9"/>
        <v>0.20418909241417793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-0.6899674612249016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-0.6899674612249016</v>
      </c>
      <c r="P14" s="63">
        <f t="shared" si="9"/>
        <v>0.20418909241417793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1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-0.6899674612249016</v>
      </c>
      <c r="P15" s="63">
        <f t="shared" si="9"/>
        <v>0.20418909241417793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-0.6899674612249016</v>
      </c>
      <c r="P16" s="63">
        <f t="shared" si="9"/>
        <v>0.20418909241417793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-0.6899674612249016</v>
      </c>
      <c r="P17" s="63">
        <f t="shared" si="9"/>
        <v>0.20418909241417793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-0.6899674612249016</v>
      </c>
      <c r="P18" s="63">
        <f t="shared" si="9"/>
        <v>0.20418909241417793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125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126</v>
      </c>
      <c r="P38" s="135" t="s">
        <v>127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0.20418909241417793</v>
      </c>
      <c r="P39" s="96">
        <f>O39/N39</f>
        <v>0.20418909241417793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0.20418909241417793</v>
      </c>
      <c r="P40" s="96">
        <f>O40/N40</f>
        <v>0.20418909241417793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0.20418909241417793</v>
      </c>
      <c r="P41" s="96">
        <f>O41/N41</f>
        <v>0.20418909241417793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0.20418909241417793</v>
      </c>
      <c r="P42" s="96">
        <f>O42/N42</f>
        <v>0.20418909241417793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0.20418909241417793</v>
      </c>
      <c r="P43" s="96">
        <f>O43/N43</f>
        <v>0.20418909241417793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128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129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0.20418909241417793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0.20418909241417793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0.20418909241417793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0.20418909241417793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0.20418909241417793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0.20418909241417793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0">
      <selection activeCell="J54" sqref="J54:J59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98</v>
      </c>
      <c r="E5" s="131" t="s">
        <v>99</v>
      </c>
      <c r="F5" s="3" t="s">
        <v>13</v>
      </c>
      <c r="G5" s="7" t="s">
        <v>10</v>
      </c>
      <c r="H5" s="132" t="s">
        <v>100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98</v>
      </c>
      <c r="V5" s="131" t="s">
        <v>99</v>
      </c>
      <c r="W5" s="3" t="s">
        <v>13</v>
      </c>
      <c r="X5" s="7" t="s">
        <v>10</v>
      </c>
      <c r="Y5" s="132" t="s">
        <v>100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101.3942473521062</v>
      </c>
      <c r="D6" s="60"/>
      <c r="E6" s="16"/>
      <c r="F6" s="16">
        <f aca="true" t="shared" si="0" ref="F6:F11">H$13*C6+H$14</f>
        <v>2.2649013328873027</v>
      </c>
      <c r="G6" s="35"/>
      <c r="H6" s="38">
        <f aca="true" t="shared" si="1" ref="H6:H11">10^F6</f>
        <v>184.03538450424733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101</v>
      </c>
      <c r="S6" s="9">
        <v>1</v>
      </c>
      <c r="T6" s="72">
        <f aca="true" t="shared" si="2" ref="T6:T11">M50</f>
        <v>0</v>
      </c>
      <c r="U6" s="103">
        <f aca="true" t="shared" si="3" ref="U6:U11">O50</f>
        <v>0.9313300883918999</v>
      </c>
      <c r="V6" s="16">
        <f aca="true" t="shared" si="4" ref="V6:V11">LOG10(U6)</f>
        <v>-0.030896366108228445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157.02719429429058</v>
      </c>
      <c r="D7" s="103">
        <v>3346.250983251444</v>
      </c>
      <c r="E7" s="16">
        <f>LOG10(D7)</f>
        <v>3.524558511806678</v>
      </c>
      <c r="F7" s="16">
        <f t="shared" si="0"/>
        <v>3.5245585118066773</v>
      </c>
      <c r="G7" s="35">
        <f>((ABS(F7-E7))/F7)*10</f>
        <v>1.259985352385096E-15</v>
      </c>
      <c r="H7" s="38">
        <f t="shared" si="1"/>
        <v>3346.250983251444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-0.030896366108228435</v>
      </c>
      <c r="P7" s="62">
        <f aca="true" t="shared" si="9" ref="P7:P18">10^O7</f>
        <v>0.9313300883918999</v>
      </c>
      <c r="S7" s="9">
        <v>2</v>
      </c>
      <c r="T7" s="72">
        <f t="shared" si="2"/>
        <v>0</v>
      </c>
      <c r="U7" s="103">
        <f t="shared" si="3"/>
        <v>0.9313300883918999</v>
      </c>
      <c r="V7" s="16">
        <f t="shared" si="4"/>
        <v>-0.030896366108228445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101</v>
      </c>
    </row>
    <row r="8" spans="2:30" ht="13.5" thickBot="1">
      <c r="B8" s="9">
        <v>3</v>
      </c>
      <c r="C8" s="111">
        <v>181.0283846796333</v>
      </c>
      <c r="D8" s="103">
        <v>11695.003732718893</v>
      </c>
      <c r="E8" s="16">
        <f>LOG10(D8)</f>
        <v>4.068000364759875</v>
      </c>
      <c r="F8" s="16">
        <f t="shared" si="0"/>
        <v>4.068000364759875</v>
      </c>
      <c r="G8" s="35">
        <f>((ABS(F8-E8))/F8)*10</f>
        <v>0</v>
      </c>
      <c r="H8" s="38">
        <f t="shared" si="1"/>
        <v>11695.003732718893</v>
      </c>
      <c r="J8" s="49" t="s">
        <v>20</v>
      </c>
      <c r="K8" s="50" t="s">
        <v>21</v>
      </c>
      <c r="L8" s="19"/>
      <c r="M8" s="71"/>
      <c r="N8" s="111"/>
      <c r="O8" s="21">
        <f t="shared" si="8"/>
        <v>-0.030896366108228435</v>
      </c>
      <c r="P8" s="62">
        <f t="shared" si="9"/>
        <v>0.9313300883918999</v>
      </c>
      <c r="S8" s="9">
        <v>3</v>
      </c>
      <c r="T8" s="72">
        <f t="shared" si="2"/>
        <v>0</v>
      </c>
      <c r="U8" s="103">
        <f t="shared" si="3"/>
        <v>0.9313300883918999</v>
      </c>
      <c r="V8" s="16">
        <f t="shared" si="4"/>
        <v>-0.030896366108228445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204.2850495864486</v>
      </c>
      <c r="D9" s="103">
        <v>39317.3698444165</v>
      </c>
      <c r="E9" s="16">
        <f>LOG10(D9)</f>
        <v>4.594584457780095</v>
      </c>
      <c r="F9" s="16">
        <f t="shared" si="0"/>
        <v>4.594584457780095</v>
      </c>
      <c r="G9" s="35">
        <f>((ABS(F9-E9))/F9)*10</f>
        <v>0</v>
      </c>
      <c r="H9" s="38">
        <f t="shared" si="1"/>
        <v>39317.3698444165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-0.030896366108228435</v>
      </c>
      <c r="P9" s="62">
        <f t="shared" si="9"/>
        <v>0.9313300883918999</v>
      </c>
      <c r="S9" s="9">
        <v>4</v>
      </c>
      <c r="T9" s="72">
        <f t="shared" si="2"/>
        <v>0</v>
      </c>
      <c r="U9" s="103">
        <f t="shared" si="3"/>
        <v>0.9313300883918999</v>
      </c>
      <c r="V9" s="16">
        <f t="shared" si="4"/>
        <v>-0.030896366108228445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228.54955040119307</v>
      </c>
      <c r="D10" s="103">
        <v>139311.9146927454</v>
      </c>
      <c r="E10" s="16">
        <f>LOG10(D10)</f>
        <v>5.143988261176526</v>
      </c>
      <c r="F10" s="16">
        <f t="shared" si="0"/>
        <v>5.143988261176525</v>
      </c>
      <c r="G10" s="35">
        <f>((ABS(F10-E10))/F10)*10</f>
        <v>1.7266338385791388E-15</v>
      </c>
      <c r="H10" s="38">
        <f t="shared" si="1"/>
        <v>139311.9146927454</v>
      </c>
      <c r="J10" s="58"/>
      <c r="K10" s="1">
        <f t="shared" si="12"/>
        <v>0</v>
      </c>
      <c r="L10" s="19"/>
      <c r="M10" s="71"/>
      <c r="N10" s="111"/>
      <c r="O10" s="21">
        <f t="shared" si="8"/>
        <v>-0.030896366108228435</v>
      </c>
      <c r="P10" s="62">
        <f t="shared" si="9"/>
        <v>0.9313300883918999</v>
      </c>
      <c r="S10" s="9">
        <v>5</v>
      </c>
      <c r="T10" s="72">
        <f t="shared" si="2"/>
        <v>0</v>
      </c>
      <c r="U10" s="103">
        <f t="shared" si="3"/>
        <v>0.9313300883918999</v>
      </c>
      <c r="V10" s="16">
        <f t="shared" si="4"/>
        <v>-0.030896366108228445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246.54181767150166</v>
      </c>
      <c r="D11" s="138">
        <v>355937.99474422936</v>
      </c>
      <c r="E11" s="16">
        <f>LOG10(D11)</f>
        <v>5.551374349417251</v>
      </c>
      <c r="F11" s="16">
        <f t="shared" si="0"/>
        <v>5.551374349417251</v>
      </c>
      <c r="G11" s="35">
        <f>((ABS(F11-E11))/F11)*10</f>
        <v>0</v>
      </c>
      <c r="H11" s="38">
        <f t="shared" si="1"/>
        <v>355937.99474423</v>
      </c>
      <c r="J11" s="58"/>
      <c r="K11" s="1">
        <f t="shared" si="12"/>
        <v>0</v>
      </c>
      <c r="L11" s="19"/>
      <c r="M11" s="71"/>
      <c r="N11" s="111"/>
      <c r="O11" s="21">
        <f t="shared" si="8"/>
        <v>-0.030896366108228435</v>
      </c>
      <c r="P11" s="62">
        <f t="shared" si="9"/>
        <v>0.9313300883918999</v>
      </c>
      <c r="S11" s="9">
        <v>6</v>
      </c>
      <c r="T11" s="72">
        <f t="shared" si="2"/>
        <v>0</v>
      </c>
      <c r="U11" s="103">
        <f t="shared" si="3"/>
        <v>0.9313300883918999</v>
      </c>
      <c r="V11" s="16">
        <f t="shared" si="4"/>
        <v>-0.030896366108228445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5.97323838192847E-16</v>
      </c>
      <c r="J12" s="58"/>
      <c r="K12" s="1">
        <f t="shared" si="12"/>
        <v>0</v>
      </c>
      <c r="L12" s="19"/>
      <c r="M12" s="71"/>
      <c r="N12" s="111"/>
      <c r="O12" s="21">
        <f t="shared" si="8"/>
        <v>-0.030896366108228435</v>
      </c>
      <c r="P12" s="62">
        <f t="shared" si="9"/>
        <v>0.9313300883918999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0.022642287496084875</v>
      </c>
      <c r="J13" s="58"/>
      <c r="K13" s="1">
        <f t="shared" si="12"/>
        <v>0</v>
      </c>
      <c r="L13" s="19"/>
      <c r="M13" s="71"/>
      <c r="N13" s="111"/>
      <c r="O13" s="21">
        <f t="shared" si="8"/>
        <v>-0.030896366108228435</v>
      </c>
      <c r="P13" s="62">
        <f t="shared" si="9"/>
        <v>0.9313300883918999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-0.030896366108228435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-0.030896366108228435</v>
      </c>
      <c r="P14" s="62">
        <f t="shared" si="9"/>
        <v>0.9313300883918999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1.0000000000000004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-0.030896366108228435</v>
      </c>
      <c r="P15" s="62">
        <f t="shared" si="9"/>
        <v>0.9313300883918999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-0.030896366108228435</v>
      </c>
      <c r="P16" s="62">
        <f t="shared" si="9"/>
        <v>0.9313300883918999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-0.030896366108228435</v>
      </c>
      <c r="P17" s="62">
        <f t="shared" si="9"/>
        <v>0.9313300883918999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-0.030896366108228435</v>
      </c>
      <c r="P18" s="62">
        <f t="shared" si="9"/>
        <v>0.9313300883918999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106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101</v>
      </c>
      <c r="P38" s="147" t="s">
        <v>107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0.9313300883918999</v>
      </c>
      <c r="P39" s="107">
        <f>O39/N39</f>
        <v>0.9313300883918999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0.9313300883918999</v>
      </c>
      <c r="P40" s="107">
        <f>O40/N40</f>
        <v>0.9313300883918999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0.9313300883918999</v>
      </c>
      <c r="P41" s="107">
        <f>O41/N41</f>
        <v>0.9313300883918999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0.9313300883918999</v>
      </c>
      <c r="P42" s="107">
        <f>O42/N42</f>
        <v>0.9313300883918999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0.9313300883918999</v>
      </c>
      <c r="P43" s="107">
        <f>O43/N43</f>
        <v>0.9313300883918999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103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5" t="s">
        <v>105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0.9313300883918999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0.9313300883918999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0.9313300883918999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0.9313300883918999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0.9313300883918999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0.9313300883918999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51</v>
      </c>
      <c r="D6" s="60"/>
      <c r="E6" s="16"/>
      <c r="F6" s="16">
        <f aca="true" t="shared" si="0" ref="F6:F11">H$13*C6+H$14</f>
        <v>1.572957013601418</v>
      </c>
      <c r="G6" s="35"/>
      <c r="H6" s="38">
        <f aca="true" t="shared" si="1" ref="H6:H11">10^F6</f>
        <v>37.40735606981902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48</v>
      </c>
      <c r="S6" s="9">
        <v>1</v>
      </c>
      <c r="T6" s="72">
        <f aca="true" t="shared" si="2" ref="T6:T11">M50</f>
        <v>0</v>
      </c>
      <c r="U6" s="103">
        <f aca="true" t="shared" si="3" ref="U6:U11">O50</f>
        <v>3.0788104141070023</v>
      </c>
      <c r="V6" s="16">
        <f aca="true" t="shared" si="4" ref="V6:V11">LOG10(U6)</f>
        <v>0.4883829468953529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146</v>
      </c>
      <c r="D7" s="60">
        <v>3900</v>
      </c>
      <c r="E7" s="16">
        <f>LOG10(D7)</f>
        <v>3.591064607026499</v>
      </c>
      <c r="F7" s="16">
        <f t="shared" si="0"/>
        <v>3.593242039818598</v>
      </c>
      <c r="G7" s="35">
        <f>((ABS(F7-E7))/F7)*10</f>
        <v>0.006059799946592591</v>
      </c>
      <c r="H7" s="38">
        <f t="shared" si="1"/>
        <v>3919.6026247381183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0.4883829468953529</v>
      </c>
      <c r="P7" s="62">
        <f aca="true" t="shared" si="9" ref="P7:P18">10^O7</f>
        <v>3.0788104141070023</v>
      </c>
      <c r="S7" s="9">
        <v>2</v>
      </c>
      <c r="T7" s="72">
        <f t="shared" si="2"/>
        <v>0</v>
      </c>
      <c r="U7" s="103">
        <f t="shared" si="3"/>
        <v>3.0788104141070023</v>
      </c>
      <c r="V7" s="16">
        <f t="shared" si="4"/>
        <v>0.4883829468953529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48</v>
      </c>
    </row>
    <row r="8" spans="2:30" ht="13.5" thickBot="1">
      <c r="B8" s="9">
        <v>3</v>
      </c>
      <c r="C8" s="111">
        <v>171</v>
      </c>
      <c r="D8" s="60">
        <v>13226</v>
      </c>
      <c r="E8" s="16">
        <f>LOG10(D8)</f>
        <v>4.121428518367963</v>
      </c>
      <c r="F8" s="16">
        <f t="shared" si="0"/>
        <v>4.124895994086277</v>
      </c>
      <c r="G8" s="35">
        <f>((ABS(F8-E8))/F8)*10</f>
        <v>0.008406213691897651</v>
      </c>
      <c r="H8" s="38">
        <f t="shared" si="1"/>
        <v>13332.021153985004</v>
      </c>
      <c r="J8" s="49" t="s">
        <v>20</v>
      </c>
      <c r="K8" s="50" t="s">
        <v>21</v>
      </c>
      <c r="L8" s="19"/>
      <c r="M8" s="71"/>
      <c r="N8" s="111"/>
      <c r="O8" s="21">
        <f t="shared" si="8"/>
        <v>0.4883829468953529</v>
      </c>
      <c r="P8" s="62">
        <f t="shared" si="9"/>
        <v>3.0788104141070023</v>
      </c>
      <c r="S8" s="9">
        <v>3</v>
      </c>
      <c r="T8" s="72">
        <f t="shared" si="2"/>
        <v>0</v>
      </c>
      <c r="U8" s="103">
        <f t="shared" si="3"/>
        <v>3.0788104141070023</v>
      </c>
      <c r="V8" s="16">
        <f t="shared" si="4"/>
        <v>0.4883829468953529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193</v>
      </c>
      <c r="D9" s="60">
        <v>40106</v>
      </c>
      <c r="E9" s="16">
        <f>LOG10(D9)</f>
        <v>4.603209349477183</v>
      </c>
      <c r="F9" s="16">
        <f t="shared" si="0"/>
        <v>4.592751473841834</v>
      </c>
      <c r="G9" s="35">
        <f>((ABS(F9-E9))/F9)*10</f>
        <v>0.022770393074635124</v>
      </c>
      <c r="H9" s="38">
        <f t="shared" si="1"/>
        <v>39151.77659197216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0.4883829468953529</v>
      </c>
      <c r="P9" s="62">
        <f t="shared" si="9"/>
        <v>3.0788104141070023</v>
      </c>
      <c r="S9" s="9">
        <v>4</v>
      </c>
      <c r="T9" s="72">
        <f t="shared" si="2"/>
        <v>0</v>
      </c>
      <c r="U9" s="103">
        <f t="shared" si="3"/>
        <v>3.0788104141070023</v>
      </c>
      <c r="V9" s="16">
        <f t="shared" si="4"/>
        <v>0.4883829468953529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216</v>
      </c>
      <c r="D10" s="60">
        <v>120667</v>
      </c>
      <c r="E10" s="16">
        <f>LOG10(D10)</f>
        <v>5.08158851552036</v>
      </c>
      <c r="F10" s="16">
        <f t="shared" si="0"/>
        <v>5.081873111768099</v>
      </c>
      <c r="G10" s="35">
        <f>((ABS(F10-E10))/F10)*10</f>
        <v>0.0005600223411321919</v>
      </c>
      <c r="H10" s="38">
        <f t="shared" si="1"/>
        <v>120746.09985364517</v>
      </c>
      <c r="J10" s="58"/>
      <c r="K10" s="1">
        <f t="shared" si="12"/>
        <v>0</v>
      </c>
      <c r="L10" s="19"/>
      <c r="M10" s="71"/>
      <c r="N10" s="111"/>
      <c r="O10" s="21">
        <f t="shared" si="8"/>
        <v>0.4883829468953529</v>
      </c>
      <c r="P10" s="62">
        <f t="shared" si="9"/>
        <v>3.0788104141070023</v>
      </c>
      <c r="S10" s="9">
        <v>5</v>
      </c>
      <c r="T10" s="72">
        <f t="shared" si="2"/>
        <v>0</v>
      </c>
      <c r="U10" s="103">
        <f t="shared" si="3"/>
        <v>3.0788104141070023</v>
      </c>
      <c r="V10" s="16">
        <f t="shared" si="4"/>
        <v>0.4883829468953529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231</v>
      </c>
      <c r="D11" s="117">
        <v>249079</v>
      </c>
      <c r="E11" s="16">
        <f>LOG10(D11)</f>
        <v>5.396337113451508</v>
      </c>
      <c r="F11" s="16">
        <f t="shared" si="0"/>
        <v>5.4008654843287065</v>
      </c>
      <c r="G11" s="35">
        <f>((ABS(F11-E11))/F11)*10</f>
        <v>0.008384528165603195</v>
      </c>
      <c r="H11" s="38">
        <f t="shared" si="1"/>
        <v>251689.72389226966</v>
      </c>
      <c r="J11" s="58"/>
      <c r="K11" s="1">
        <f t="shared" si="12"/>
        <v>0</v>
      </c>
      <c r="L11" s="19"/>
      <c r="M11" s="71"/>
      <c r="N11" s="111"/>
      <c r="O11" s="21">
        <f t="shared" si="8"/>
        <v>0.4883829468953529</v>
      </c>
      <c r="P11" s="62">
        <f t="shared" si="9"/>
        <v>3.0788104141070023</v>
      </c>
      <c r="S11" s="9">
        <v>6</v>
      </c>
      <c r="T11" s="72">
        <f t="shared" si="2"/>
        <v>0</v>
      </c>
      <c r="U11" s="103">
        <f t="shared" si="3"/>
        <v>3.0788104141070023</v>
      </c>
      <c r="V11" s="16">
        <f t="shared" si="4"/>
        <v>0.4883829468953529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0.00923619144397215</v>
      </c>
      <c r="J12" s="58"/>
      <c r="K12" s="1">
        <f t="shared" si="12"/>
        <v>0</v>
      </c>
      <c r="L12" s="19"/>
      <c r="M12" s="71"/>
      <c r="N12" s="111"/>
      <c r="O12" s="21">
        <f t="shared" si="8"/>
        <v>0.4883829468953529</v>
      </c>
      <c r="P12" s="62">
        <f t="shared" si="9"/>
        <v>3.0788104141070023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0.021266158170707157</v>
      </c>
      <c r="J13" s="58"/>
      <c r="K13" s="1">
        <f t="shared" si="12"/>
        <v>0</v>
      </c>
      <c r="L13" s="19"/>
      <c r="M13" s="71"/>
      <c r="N13" s="111"/>
      <c r="O13" s="21">
        <f t="shared" si="8"/>
        <v>0.4883829468953529</v>
      </c>
      <c r="P13" s="62">
        <f t="shared" si="9"/>
        <v>3.0788104141070023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0.4883829468953529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0.4883829468953529</v>
      </c>
      <c r="P14" s="62">
        <f t="shared" si="9"/>
        <v>3.0788104141070023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0.9999302850385304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0.4883829468953529</v>
      </c>
      <c r="P15" s="62">
        <f t="shared" si="9"/>
        <v>3.0788104141070023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0.4883829468953529</v>
      </c>
      <c r="P16" s="62">
        <f t="shared" si="9"/>
        <v>3.0788104141070023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0.4883829468953529</v>
      </c>
      <c r="P17" s="62">
        <f t="shared" si="9"/>
        <v>3.0788104141070023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0.4883829468953529</v>
      </c>
      <c r="P18" s="62">
        <f t="shared" si="9"/>
        <v>3.0788104141070023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62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48</v>
      </c>
      <c r="P38" s="93" t="s">
        <v>63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3.0788104141070023</v>
      </c>
      <c r="P39" s="107">
        <f>O39/N39</f>
        <v>3.0788104141070023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3.0788104141070023</v>
      </c>
      <c r="P40" s="107">
        <f>O40/N40</f>
        <v>3.0788104141070023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3.0788104141070023</v>
      </c>
      <c r="P41" s="107">
        <f>O41/N41</f>
        <v>3.0788104141070023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3.0788104141070023</v>
      </c>
      <c r="P42" s="107">
        <f>O42/N42</f>
        <v>3.0788104141070023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3.0788104141070023</v>
      </c>
      <c r="P43" s="107">
        <f>O43/N43</f>
        <v>3.0788104141070023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64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65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3.0788104141070023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3.0788104141070023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3.0788104141070023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3.0788104141070023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5"/>
        <v>1</v>
      </c>
      <c r="O54" s="38">
        <f>P39*N54</f>
        <v>3.0788104141070023</v>
      </c>
    </row>
    <row r="55" spans="10:15" ht="12.75">
      <c r="J55" s="58"/>
      <c r="K55" s="61" t="e">
        <f aca="true" t="shared" si="16" ref="K55:K61">LOG10(J55)*(256/LOG10(262144))</f>
        <v>#NUM!</v>
      </c>
      <c r="M55" s="109"/>
      <c r="N55" s="61">
        <f t="shared" si="15"/>
        <v>1</v>
      </c>
      <c r="O55" s="38">
        <f>P39*N55</f>
        <v>3.0788104141070023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102</v>
      </c>
      <c r="D6" s="124"/>
      <c r="E6" s="16"/>
      <c r="F6" s="32">
        <f aca="true" t="shared" si="0" ref="F6:F11">H$13*C6+H$14</f>
        <v>2.379897737169776</v>
      </c>
      <c r="G6" s="35"/>
      <c r="H6" s="34">
        <f aca="true" t="shared" si="1" ref="H6:H11">10^F6</f>
        <v>239.82681350436025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24</v>
      </c>
      <c r="Q6" s="19"/>
      <c r="S6" s="9">
        <v>1</v>
      </c>
      <c r="T6" s="88">
        <f>M50</f>
        <v>0</v>
      </c>
      <c r="U6" s="103">
        <f>O50</f>
        <v>1.537022127528842</v>
      </c>
      <c r="V6" s="16">
        <f aca="true" t="shared" si="2" ref="V6:V11">LOG10(U6)</f>
        <v>0.1866801198058612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153</v>
      </c>
      <c r="D7" s="60">
        <v>2947</v>
      </c>
      <c r="E7" s="123">
        <f>LOG10(D7)</f>
        <v>3.469380135849925</v>
      </c>
      <c r="F7" s="16">
        <f t="shared" si="0"/>
        <v>3.4765065458517337</v>
      </c>
      <c r="G7" s="35">
        <f>((ABS(F7-E7))/F7)*10</f>
        <v>0.020498767679042355</v>
      </c>
      <c r="H7" s="38">
        <f t="shared" si="1"/>
        <v>2995.7567452736353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0.1866801198058612</v>
      </c>
      <c r="P7" s="62">
        <f aca="true" t="shared" si="7" ref="P7:P18">10^O7</f>
        <v>1.537022127528842</v>
      </c>
      <c r="Q7" s="19"/>
      <c r="S7" s="9">
        <v>2</v>
      </c>
      <c r="T7" s="88">
        <f>M51</f>
        <v>0</v>
      </c>
      <c r="U7" s="103">
        <f>O51</f>
        <v>1.537022127528842</v>
      </c>
      <c r="V7" s="32">
        <f t="shared" si="2"/>
        <v>0.1866801198058612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24</v>
      </c>
    </row>
    <row r="8" spans="2:30" ht="13.5" thickBot="1">
      <c r="B8" s="9">
        <v>3</v>
      </c>
      <c r="C8" s="111">
        <v>176</v>
      </c>
      <c r="D8" s="60">
        <v>9553</v>
      </c>
      <c r="E8" s="123">
        <f>LOG10(D8)</f>
        <v>3.9801397777457543</v>
      </c>
      <c r="F8" s="16">
        <f t="shared" si="0"/>
        <v>3.971055616433793</v>
      </c>
      <c r="G8" s="35">
        <f>((ABS(F8-E8))/F8)*10</f>
        <v>0.022875935744559647</v>
      </c>
      <c r="H8" s="38">
        <f>10^F8</f>
        <v>9355.254713386032</v>
      </c>
      <c r="J8" s="49" t="s">
        <v>20</v>
      </c>
      <c r="K8" s="50" t="s">
        <v>21</v>
      </c>
      <c r="L8" s="19"/>
      <c r="M8" s="122"/>
      <c r="N8" s="111"/>
      <c r="O8" s="21">
        <f t="shared" si="6"/>
        <v>0.1866801198058612</v>
      </c>
      <c r="P8" s="62">
        <f t="shared" si="7"/>
        <v>1.537022127528842</v>
      </c>
      <c r="Q8" s="19"/>
      <c r="S8" s="9">
        <v>3</v>
      </c>
      <c r="T8" s="88">
        <f>M52</f>
        <v>0</v>
      </c>
      <c r="U8" s="103">
        <f>O52</f>
        <v>1.537022127528842</v>
      </c>
      <c r="V8" s="32">
        <f t="shared" si="2"/>
        <v>0.1866801198058612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>
        <v>200</v>
      </c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199</v>
      </c>
      <c r="D9" s="60">
        <v>29201</v>
      </c>
      <c r="E9" s="123">
        <f>LOG10(D9)</f>
        <v>4.465397724292443</v>
      </c>
      <c r="F9" s="16">
        <f t="shared" si="0"/>
        <v>4.465604687015852</v>
      </c>
      <c r="G9" s="35">
        <f>((ABS(F9-E9))/F9)*10</f>
        <v>0.0004634595713558879</v>
      </c>
      <c r="H9" s="38">
        <f>10^F9</f>
        <v>29214.919031864632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0.1866801198058612</v>
      </c>
      <c r="P9" s="62">
        <f t="shared" si="7"/>
        <v>1.537022127528842</v>
      </c>
      <c r="Q9" s="19"/>
      <c r="S9" s="9">
        <v>4</v>
      </c>
      <c r="T9" s="88">
        <f>M53</f>
        <v>0</v>
      </c>
      <c r="U9" s="103">
        <f>O53</f>
        <v>1.537022127528842</v>
      </c>
      <c r="V9" s="16">
        <f t="shared" si="2"/>
        <v>0.1866801198058612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222</v>
      </c>
      <c r="D10" s="60">
        <v>91839</v>
      </c>
      <c r="E10" s="123">
        <f>LOG10(D10)</f>
        <v>4.963027146211931</v>
      </c>
      <c r="F10" s="16">
        <f t="shared" si="0"/>
        <v>4.9601537575979116</v>
      </c>
      <c r="G10" s="35">
        <f>((ABS(F10-E10))/F10)*10</f>
        <v>0.005792942627268128</v>
      </c>
      <c r="H10" s="38">
        <f t="shared" si="1"/>
        <v>91233.3784794929</v>
      </c>
      <c r="J10" s="58"/>
      <c r="K10" s="1">
        <f t="shared" si="10"/>
        <v>0</v>
      </c>
      <c r="L10" s="19"/>
      <c r="M10" s="71"/>
      <c r="N10" s="111"/>
      <c r="O10" s="21">
        <f t="shared" si="6"/>
        <v>0.1866801198058612</v>
      </c>
      <c r="P10" s="62">
        <f t="shared" si="7"/>
        <v>1.537022127528842</v>
      </c>
      <c r="Q10" s="19"/>
      <c r="S10" s="9">
        <v>5</v>
      </c>
      <c r="T10" s="88">
        <f>M52</f>
        <v>0</v>
      </c>
      <c r="U10" s="103">
        <f>O52</f>
        <v>1.537022127528842</v>
      </c>
      <c r="V10" s="16">
        <f t="shared" si="2"/>
        <v>0.1866801198058612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239</v>
      </c>
      <c r="D11" s="117">
        <v>209443</v>
      </c>
      <c r="E11" s="123">
        <f>LOG10(D11)</f>
        <v>5.321065849957801</v>
      </c>
      <c r="F11" s="16">
        <f t="shared" si="0"/>
        <v>5.325690027158564</v>
      </c>
      <c r="G11" s="35">
        <f>((ABS(F11-E11))/F11)*10</f>
        <v>0.008682775710155799</v>
      </c>
      <c r="H11" s="38">
        <f t="shared" si="1"/>
        <v>211684.97180635587</v>
      </c>
      <c r="J11" s="58"/>
      <c r="K11" s="1">
        <f t="shared" si="10"/>
        <v>0</v>
      </c>
      <c r="L11" s="19"/>
      <c r="M11" s="71"/>
      <c r="N11" s="111"/>
      <c r="O11" s="21">
        <f t="shared" si="6"/>
        <v>0.1866801198058612</v>
      </c>
      <c r="P11" s="62">
        <f t="shared" si="7"/>
        <v>1.537022127528842</v>
      </c>
      <c r="Q11" s="19"/>
      <c r="S11" s="9">
        <v>6</v>
      </c>
      <c r="T11" s="88">
        <f>M53</f>
        <v>0</v>
      </c>
      <c r="U11" s="103">
        <f>O53</f>
        <v>1.537022127528842</v>
      </c>
      <c r="V11" s="16">
        <f t="shared" si="2"/>
        <v>0.1866801198058612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0.011662776266476363</v>
      </c>
      <c r="J12" s="58"/>
      <c r="K12" s="1">
        <f t="shared" si="10"/>
        <v>0</v>
      </c>
      <c r="L12" s="19"/>
      <c r="M12" s="71"/>
      <c r="N12" s="111"/>
      <c r="O12" s="21">
        <f t="shared" si="6"/>
        <v>0.1866801198058612</v>
      </c>
      <c r="P12" s="62">
        <f t="shared" si="7"/>
        <v>1.537022127528842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0.021502133503567795</v>
      </c>
      <c r="J13" s="58"/>
      <c r="K13" s="1">
        <f t="shared" si="10"/>
        <v>0</v>
      </c>
      <c r="L13" s="19"/>
      <c r="M13" s="71"/>
      <c r="N13" s="111"/>
      <c r="O13" s="21">
        <f t="shared" si="6"/>
        <v>0.1866801198058612</v>
      </c>
      <c r="P13" s="62">
        <f t="shared" si="7"/>
        <v>1.537022127528842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0.1866801198058612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0.1866801198058612</v>
      </c>
      <c r="P14" s="62">
        <f t="shared" si="7"/>
        <v>1.537022127528842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0.9999260499312788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0.1866801198058612</v>
      </c>
      <c r="P15" s="62">
        <f t="shared" si="7"/>
        <v>1.537022127528842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0.1866801198058612</v>
      </c>
      <c r="P16" s="62">
        <f t="shared" si="7"/>
        <v>1.537022127528842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0.1866801198058612</v>
      </c>
      <c r="P17" s="62">
        <f t="shared" si="7"/>
        <v>1.537022127528842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0.1866801198058612</v>
      </c>
      <c r="P18" s="62">
        <f t="shared" si="7"/>
        <v>1.537022127528842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67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24</v>
      </c>
      <c r="P38" s="93" t="s">
        <v>68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1.537022127528842</v>
      </c>
      <c r="P39" s="107">
        <f>O39/N39</f>
        <v>1.537022127528842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1.537022127528842</v>
      </c>
      <c r="P40" s="107">
        <f>O40/N40</f>
        <v>1.537022127528842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1.537022127528842</v>
      </c>
      <c r="P41" s="107">
        <f>O41/N41</f>
        <v>1.537022127528842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1.537022127528842</v>
      </c>
      <c r="P42" s="107">
        <f>O42/N42</f>
        <v>1.537022127528842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1.537022127528842</v>
      </c>
      <c r="P43" s="107">
        <f>O43/N43</f>
        <v>1.537022127528842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69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1.537022127528842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1.537022127528842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1.537022127528842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1.537022127528842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1.537022127528842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1.537022127528842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108</v>
      </c>
      <c r="E5" s="139" t="s">
        <v>109</v>
      </c>
      <c r="F5" s="3" t="s">
        <v>13</v>
      </c>
      <c r="G5" s="7" t="s">
        <v>10</v>
      </c>
      <c r="H5" s="140" t="s">
        <v>110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108</v>
      </c>
      <c r="V5" s="139" t="s">
        <v>109</v>
      </c>
      <c r="W5" s="3" t="s">
        <v>13</v>
      </c>
      <c r="X5" s="7" t="s">
        <v>10</v>
      </c>
      <c r="Y5" s="140" t="s">
        <v>110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51</v>
      </c>
      <c r="D6" s="124"/>
      <c r="E6" s="16"/>
      <c r="F6" s="32">
        <f aca="true" t="shared" si="0" ref="F6:F11">H$13*C6+H$14</f>
        <v>0.8187838499868132</v>
      </c>
      <c r="G6" s="35"/>
      <c r="H6" s="34">
        <f aca="true" t="shared" si="1" ref="H6:H11">10^F6</f>
        <v>6.588459035211083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112</v>
      </c>
      <c r="Q6" s="19"/>
      <c r="S6" s="9">
        <v>1</v>
      </c>
      <c r="T6" s="88">
        <f>M50</f>
        <v>0</v>
      </c>
      <c r="U6" s="103">
        <f>O50</f>
        <v>0.46365930760424134</v>
      </c>
      <c r="V6" s="16">
        <f aca="true" t="shared" si="2" ref="V6:V11">LOG10(U6)</f>
        <v>-0.3338010176655732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153</v>
      </c>
      <c r="D7" s="60">
        <v>1325</v>
      </c>
      <c r="E7" s="123">
        <f>LOG10(D7)</f>
        <v>3.1222158782728267</v>
      </c>
      <c r="F7" s="16">
        <f t="shared" si="0"/>
        <v>3.123953585291586</v>
      </c>
      <c r="G7" s="35">
        <f>((ABS(F7-E7))/F7)*10</f>
        <v>0.005562525086611427</v>
      </c>
      <c r="H7" s="38">
        <f t="shared" si="1"/>
        <v>1330.312234835804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-0.33380101766557324</v>
      </c>
      <c r="P7" s="62">
        <f aca="true" t="shared" si="7" ref="P7:P18">10^O7</f>
        <v>0.46365930760424134</v>
      </c>
      <c r="Q7" s="19"/>
      <c r="S7" s="9">
        <v>2</v>
      </c>
      <c r="T7" s="88">
        <f>M51</f>
        <v>0</v>
      </c>
      <c r="U7" s="103">
        <f>O51</f>
        <v>0.46365930760424134</v>
      </c>
      <c r="V7" s="32">
        <f t="shared" si="2"/>
        <v>-0.3338010176655732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112</v>
      </c>
    </row>
    <row r="8" spans="2:30" ht="13.5" thickBot="1">
      <c r="B8" s="9">
        <v>3</v>
      </c>
      <c r="C8" s="111">
        <v>178</v>
      </c>
      <c r="D8" s="60">
        <v>4891</v>
      </c>
      <c r="E8" s="123">
        <f>LOG10(D8)</f>
        <v>3.6893976628212823</v>
      </c>
      <c r="F8" s="16">
        <f t="shared" si="0"/>
        <v>3.6889461674741284</v>
      </c>
      <c r="G8" s="35">
        <f>((ABS(F8-E8))/F8)*10</f>
        <v>0.0012239141658797522</v>
      </c>
      <c r="H8" s="38">
        <f>10^F8</f>
        <v>4885.917926959826</v>
      </c>
      <c r="J8" s="49" t="s">
        <v>20</v>
      </c>
      <c r="K8" s="50" t="s">
        <v>21</v>
      </c>
      <c r="L8" s="19"/>
      <c r="M8" s="122"/>
      <c r="N8" s="111"/>
      <c r="O8" s="21">
        <f t="shared" si="6"/>
        <v>-0.33380101766557324</v>
      </c>
      <c r="P8" s="62">
        <f t="shared" si="7"/>
        <v>0.46365930760424134</v>
      </c>
      <c r="Q8" s="19"/>
      <c r="S8" s="9">
        <v>3</v>
      </c>
      <c r="T8" s="88">
        <f>M52</f>
        <v>0</v>
      </c>
      <c r="U8" s="103">
        <f>O52</f>
        <v>0.46365930760424134</v>
      </c>
      <c r="V8" s="32">
        <f t="shared" si="2"/>
        <v>-0.3338010176655732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/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201</v>
      </c>
      <c r="D9" s="60">
        <v>16297</v>
      </c>
      <c r="E9" s="123">
        <f>LOG10(D9)</f>
        <v>4.212107665547659</v>
      </c>
      <c r="F9" s="16">
        <f t="shared" si="0"/>
        <v>4.208739343082067</v>
      </c>
      <c r="G9" s="35">
        <f>((ABS(F9-E9))/F9)*10</f>
        <v>0.008003162446086327</v>
      </c>
      <c r="H9" s="38">
        <f>10^F9</f>
        <v>16171.091820821883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-0.33380101766557324</v>
      </c>
      <c r="P9" s="62">
        <f t="shared" si="7"/>
        <v>0.46365930760424134</v>
      </c>
      <c r="Q9" s="19"/>
      <c r="S9" s="9">
        <v>4</v>
      </c>
      <c r="T9" s="88">
        <f>M53</f>
        <v>0</v>
      </c>
      <c r="U9" s="103">
        <f>O53</f>
        <v>0.46365930760424134</v>
      </c>
      <c r="V9" s="16">
        <f t="shared" si="2"/>
        <v>-0.3338010176655732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225</v>
      </c>
      <c r="D10" s="60">
        <v>56277</v>
      </c>
      <c r="E10" s="123">
        <f>LOG10(D10)</f>
        <v>4.750330938119993</v>
      </c>
      <c r="F10" s="16">
        <f t="shared" si="0"/>
        <v>4.751132221977308</v>
      </c>
      <c r="G10" s="35">
        <f>((ABS(F10-E10))/F10)*10</f>
        <v>0.001686511382714411</v>
      </c>
      <c r="H10" s="38">
        <f t="shared" si="1"/>
        <v>56380.92827618128</v>
      </c>
      <c r="J10" s="58"/>
      <c r="K10" s="1">
        <f t="shared" si="10"/>
        <v>0</v>
      </c>
      <c r="L10" s="19"/>
      <c r="M10" s="71"/>
      <c r="N10" s="111"/>
      <c r="O10" s="21">
        <f t="shared" si="6"/>
        <v>-0.33380101766557324</v>
      </c>
      <c r="P10" s="62">
        <f t="shared" si="7"/>
        <v>0.46365930760424134</v>
      </c>
      <c r="Q10" s="19"/>
      <c r="S10" s="9">
        <v>5</v>
      </c>
      <c r="T10" s="88">
        <f>M52</f>
        <v>0</v>
      </c>
      <c r="U10" s="103">
        <f>O52</f>
        <v>0.46365930760424134</v>
      </c>
      <c r="V10" s="16">
        <f t="shared" si="2"/>
        <v>-0.3338010176655732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243</v>
      </c>
      <c r="D11" s="117">
        <v>143432</v>
      </c>
      <c r="E11" s="123">
        <f>LOG10(D11)</f>
        <v>5.156646054212064</v>
      </c>
      <c r="F11" s="16">
        <f t="shared" si="0"/>
        <v>5.157926881148739</v>
      </c>
      <c r="G11" s="35">
        <f>((ABS(F11-E11))/F11)*10</f>
        <v>0.00248322042205807</v>
      </c>
      <c r="H11" s="38">
        <f t="shared" si="1"/>
        <v>143855.63590981558</v>
      </c>
      <c r="J11" s="58"/>
      <c r="K11" s="1">
        <f t="shared" si="10"/>
        <v>0</v>
      </c>
      <c r="L11" s="19"/>
      <c r="M11" s="71"/>
      <c r="N11" s="111"/>
      <c r="O11" s="21">
        <f t="shared" si="6"/>
        <v>-0.33380101766557324</v>
      </c>
      <c r="P11" s="62">
        <f t="shared" si="7"/>
        <v>0.46365930760424134</v>
      </c>
      <c r="Q11" s="19"/>
      <c r="S11" s="9">
        <v>6</v>
      </c>
      <c r="T11" s="88">
        <f>M53</f>
        <v>0</v>
      </c>
      <c r="U11" s="103">
        <f>O53</f>
        <v>0.46365930760424134</v>
      </c>
      <c r="V11" s="16">
        <f t="shared" si="2"/>
        <v>-0.3338010176655732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0.003791866700669998</v>
      </c>
      <c r="J12" s="58"/>
      <c r="K12" s="1">
        <f t="shared" si="10"/>
        <v>0</v>
      </c>
      <c r="L12" s="19"/>
      <c r="M12" s="71"/>
      <c r="N12" s="111"/>
      <c r="O12" s="21">
        <f t="shared" si="6"/>
        <v>-0.33380101766557324</v>
      </c>
      <c r="P12" s="62">
        <f t="shared" si="7"/>
        <v>0.46365930760424134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0.022599703287301695</v>
      </c>
      <c r="J13" s="58"/>
      <c r="K13" s="1">
        <f t="shared" si="10"/>
        <v>0</v>
      </c>
      <c r="L13" s="19"/>
      <c r="M13" s="71"/>
      <c r="N13" s="111"/>
      <c r="O13" s="21">
        <f t="shared" si="6"/>
        <v>-0.33380101766557324</v>
      </c>
      <c r="P13" s="62">
        <f t="shared" si="7"/>
        <v>0.46365930760424134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-0.33380101766557324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-0.33380101766557324</v>
      </c>
      <c r="P14" s="62">
        <f t="shared" si="7"/>
        <v>0.46365930760424134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0.9999936157261323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-0.33380101766557324</v>
      </c>
      <c r="P15" s="62">
        <f t="shared" si="7"/>
        <v>0.46365930760424134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-0.33380101766557324</v>
      </c>
      <c r="P16" s="62">
        <f t="shared" si="7"/>
        <v>0.46365930760424134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-0.33380101766557324</v>
      </c>
      <c r="P17" s="62">
        <f t="shared" si="7"/>
        <v>0.46365930760424134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-0.33380101766557324</v>
      </c>
      <c r="P18" s="62">
        <f t="shared" si="7"/>
        <v>0.46365930760424134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114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112</v>
      </c>
      <c r="P38" s="147" t="s">
        <v>113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0.46365930760424134</v>
      </c>
      <c r="P39" s="107">
        <f>O39/N39</f>
        <v>0.46365930760424134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0.46365930760424134</v>
      </c>
      <c r="P40" s="107">
        <f>O40/N40</f>
        <v>0.46365930760424134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0.46365930760424134</v>
      </c>
      <c r="P41" s="107">
        <f>O41/N41</f>
        <v>0.46365930760424134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0.46365930760424134</v>
      </c>
      <c r="P42" s="107">
        <f>O42/N42</f>
        <v>0.46365930760424134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0.46365930760424134</v>
      </c>
      <c r="P43" s="107">
        <f>O43/N43</f>
        <v>0.46365930760424134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111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0.46365930760424134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0.46365930760424134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0.46365930760424134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0.46365930760424134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0.46365930760424134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0.46365930760424134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C12" sqref="C12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69" t="s">
        <v>26</v>
      </c>
      <c r="C1" s="25"/>
      <c r="D1" s="25"/>
      <c r="E1" s="25"/>
      <c r="F1" s="25"/>
      <c r="G1" s="24"/>
      <c r="J1" s="23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126" t="s">
        <v>11</v>
      </c>
      <c r="D5" s="3" t="s">
        <v>131</v>
      </c>
      <c r="E5" s="139" t="s">
        <v>132</v>
      </c>
      <c r="F5" s="3" t="s">
        <v>13</v>
      </c>
      <c r="G5" s="7" t="s">
        <v>10</v>
      </c>
      <c r="H5" s="140" t="s">
        <v>133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126" t="s">
        <v>11</v>
      </c>
      <c r="U5" s="3" t="s">
        <v>131</v>
      </c>
      <c r="V5" s="139" t="s">
        <v>132</v>
      </c>
      <c r="W5" s="3" t="s">
        <v>13</v>
      </c>
      <c r="X5" s="7" t="s">
        <v>10</v>
      </c>
      <c r="Y5" s="140" t="s">
        <v>133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37</v>
      </c>
      <c r="D6" s="60"/>
      <c r="E6" s="16"/>
      <c r="F6" s="16">
        <f aca="true" t="shared" si="0" ref="F6:F11">H$13*C6+H$14</f>
        <v>1.4077631306378962</v>
      </c>
      <c r="G6" s="35"/>
      <c r="H6" s="38">
        <f aca="true" t="shared" si="1" ref="H6:H11">10^F6</f>
        <v>25.571907842998932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41" t="s">
        <v>134</v>
      </c>
      <c r="Q6" s="19"/>
      <c r="S6" s="9">
        <v>1</v>
      </c>
      <c r="T6" s="72">
        <f>M50</f>
        <v>0</v>
      </c>
      <c r="U6" s="103">
        <f>O50</f>
        <v>3.913803297120946</v>
      </c>
      <c r="V6" s="16">
        <f aca="true" t="shared" si="2" ref="V6:V11">LOG10(U6)</f>
        <v>0.5925989947707206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8" t="e">
        <f aca="true" t="shared" si="5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149</v>
      </c>
      <c r="D7" s="60">
        <v>7292</v>
      </c>
      <c r="E7" s="16">
        <f>LOG10(D7)</f>
        <v>3.8628466599829387</v>
      </c>
      <c r="F7" s="16">
        <f t="shared" si="0"/>
        <v>3.875287001370968</v>
      </c>
      <c r="G7" s="35">
        <f>((ABS(F7-E7))/F7)*10</f>
        <v>0.032101729197419805</v>
      </c>
      <c r="H7" s="38">
        <f t="shared" si="1"/>
        <v>7503.899370116169</v>
      </c>
      <c r="J7" s="47" t="s">
        <v>25</v>
      </c>
      <c r="K7" s="48"/>
      <c r="L7" s="19"/>
      <c r="M7" s="71"/>
      <c r="N7" s="112"/>
      <c r="O7" s="21">
        <f aca="true" t="shared" si="6" ref="O7:O18">H$13*N7+H$14</f>
        <v>0.5925989947707206</v>
      </c>
      <c r="P7" s="63">
        <f aca="true" t="shared" si="7" ref="P7:P18">10^O7</f>
        <v>3.913803297120946</v>
      </c>
      <c r="Q7" s="19"/>
      <c r="S7" s="9">
        <v>2</v>
      </c>
      <c r="T7" s="72">
        <f>M51</f>
        <v>0</v>
      </c>
      <c r="U7" s="103">
        <f>O51</f>
        <v>3.913803297120946</v>
      </c>
      <c r="V7" s="16">
        <f t="shared" si="2"/>
        <v>0.5925989947707206</v>
      </c>
      <c r="W7" s="16" t="e">
        <f t="shared" si="3"/>
        <v>#DIV/0!</v>
      </c>
      <c r="X7" s="35" t="e">
        <f t="shared" si="4"/>
        <v>#DIV/0!</v>
      </c>
      <c r="Y7" s="38" t="e">
        <f t="shared" si="5"/>
        <v>#DIV/0!</v>
      </c>
      <c r="AA7" s="20" t="s">
        <v>51</v>
      </c>
      <c r="AB7" s="104" t="s">
        <v>22</v>
      </c>
      <c r="AC7" s="104" t="s">
        <v>23</v>
      </c>
      <c r="AD7" s="141" t="s">
        <v>134</v>
      </c>
    </row>
    <row r="8" spans="2:30" ht="13.5" thickBot="1">
      <c r="B8" s="9">
        <v>3</v>
      </c>
      <c r="C8" s="112">
        <v>175</v>
      </c>
      <c r="D8" s="60">
        <v>29633</v>
      </c>
      <c r="E8" s="16">
        <f>LOG10(D8)</f>
        <v>4.471775621020804</v>
      </c>
      <c r="F8" s="16">
        <f t="shared" si="0"/>
        <v>4.448105042791145</v>
      </c>
      <c r="G8" s="35">
        <f>((ABS(F8-E8))/F8)*10</f>
        <v>0.05321497132362196</v>
      </c>
      <c r="H8" s="38">
        <f t="shared" si="1"/>
        <v>28061.122701546476</v>
      </c>
      <c r="J8" s="49" t="s">
        <v>20</v>
      </c>
      <c r="K8" s="50" t="s">
        <v>21</v>
      </c>
      <c r="L8" s="19"/>
      <c r="M8" s="71"/>
      <c r="N8" s="112"/>
      <c r="O8" s="21">
        <f t="shared" si="6"/>
        <v>0.5925989947707206</v>
      </c>
      <c r="P8" s="63">
        <f t="shared" si="7"/>
        <v>3.913803297120946</v>
      </c>
      <c r="Q8" s="19"/>
      <c r="S8" s="9">
        <v>3</v>
      </c>
      <c r="T8" s="72">
        <f>M52</f>
        <v>0</v>
      </c>
      <c r="U8" s="103">
        <f>O52</f>
        <v>3.913803297120946</v>
      </c>
      <c r="V8" s="16">
        <f t="shared" si="2"/>
        <v>0.5925989947707206</v>
      </c>
      <c r="W8" s="16" t="e">
        <f t="shared" si="3"/>
        <v>#DIV/0!</v>
      </c>
      <c r="X8" s="35" t="e">
        <f t="shared" si="4"/>
        <v>#DIV/0!</v>
      </c>
      <c r="Y8" s="38" t="e">
        <f t="shared" si="5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198</v>
      </c>
      <c r="D9" s="60">
        <v>88489</v>
      </c>
      <c r="E9" s="16">
        <f>LOG10(D9)</f>
        <v>4.946889287237756</v>
      </c>
      <c r="F9" s="16">
        <f t="shared" si="0"/>
        <v>4.954828694816687</v>
      </c>
      <c r="G9" s="35">
        <f>((ABS(F9-E9))/F9)*10</f>
        <v>0.01602357632916046</v>
      </c>
      <c r="H9" s="38">
        <f t="shared" si="1"/>
        <v>90121.558772066</v>
      </c>
      <c r="J9" s="51"/>
      <c r="K9" s="52">
        <f aca="true" t="shared" si="10" ref="K9:K16">J9/4</f>
        <v>0</v>
      </c>
      <c r="L9" s="19"/>
      <c r="M9" s="71"/>
      <c r="N9" s="112"/>
      <c r="O9" s="21">
        <f t="shared" si="6"/>
        <v>0.5925989947707206</v>
      </c>
      <c r="P9" s="63">
        <f t="shared" si="7"/>
        <v>3.913803297120946</v>
      </c>
      <c r="Q9" s="19"/>
      <c r="S9" s="9">
        <v>4</v>
      </c>
      <c r="T9" s="72">
        <f>M53</f>
        <v>0</v>
      </c>
      <c r="U9" s="103">
        <f>O53</f>
        <v>3.913803297120946</v>
      </c>
      <c r="V9" s="16">
        <f t="shared" si="2"/>
        <v>0.5925989947707206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223</v>
      </c>
      <c r="D10" s="60">
        <v>317266</v>
      </c>
      <c r="E10" s="16">
        <f>LOG10(D10)</f>
        <v>5.501423533167035</v>
      </c>
      <c r="F10" s="16">
        <f t="shared" si="0"/>
        <v>5.5056152731053185</v>
      </c>
      <c r="G10" s="35">
        <f>((ABS(F10-E10))/F10)*10</f>
        <v>0.007613572199205509</v>
      </c>
      <c r="H10" s="38">
        <f t="shared" si="1"/>
        <v>320343.0255904671</v>
      </c>
      <c r="J10" s="51"/>
      <c r="K10" s="52">
        <f t="shared" si="10"/>
        <v>0</v>
      </c>
      <c r="L10" s="19"/>
      <c r="M10" s="71"/>
      <c r="N10" s="112"/>
      <c r="O10" s="21">
        <f t="shared" si="6"/>
        <v>0.5925989947707206</v>
      </c>
      <c r="P10" s="63">
        <f t="shared" si="7"/>
        <v>3.913803297120946</v>
      </c>
      <c r="Q10" s="19"/>
      <c r="S10" s="9">
        <v>5</v>
      </c>
      <c r="T10" s="72">
        <f>M52</f>
        <v>0</v>
      </c>
      <c r="U10" s="103">
        <f>O52</f>
        <v>3.913803297120946</v>
      </c>
      <c r="V10" s="16">
        <f t="shared" si="2"/>
        <v>0.5925989947707206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127">
        <v>6</v>
      </c>
      <c r="C11" s="112">
        <v>242</v>
      </c>
      <c r="D11" s="117">
        <v>841616</v>
      </c>
      <c r="E11" s="128">
        <f>LOG10(D11)</f>
        <v>5.925113983280266</v>
      </c>
      <c r="F11" s="128">
        <f t="shared" si="0"/>
        <v>5.924213072604679</v>
      </c>
      <c r="G11" s="129">
        <f>((ABS(F11-E11))/F11)*10</f>
        <v>0.0015207263218690462</v>
      </c>
      <c r="H11" s="130">
        <f t="shared" si="1"/>
        <v>839871.9415818886</v>
      </c>
      <c r="J11" s="51"/>
      <c r="K11" s="52">
        <f t="shared" si="10"/>
        <v>0</v>
      </c>
      <c r="L11" s="19"/>
      <c r="M11" s="71"/>
      <c r="N11" s="112"/>
      <c r="O11" s="21">
        <f t="shared" si="6"/>
        <v>0.5925989947707206</v>
      </c>
      <c r="P11" s="63">
        <f t="shared" si="7"/>
        <v>3.913803297120946</v>
      </c>
      <c r="Q11" s="19"/>
      <c r="S11" s="9">
        <v>6</v>
      </c>
      <c r="T11" s="72">
        <f>M53</f>
        <v>0</v>
      </c>
      <c r="U11" s="103">
        <f>O53</f>
        <v>3.913803297120946</v>
      </c>
      <c r="V11" s="16">
        <f t="shared" si="2"/>
        <v>0.5925989947707206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83" t="s">
        <v>50</v>
      </c>
      <c r="F12" s="184"/>
      <c r="G12" s="125">
        <f>AVERAGE(G7:G11)</f>
        <v>0.022094915074255355</v>
      </c>
      <c r="J12" s="51"/>
      <c r="K12" s="52">
        <f t="shared" si="10"/>
        <v>0</v>
      </c>
      <c r="L12" s="19"/>
      <c r="M12" s="71"/>
      <c r="N12" s="112"/>
      <c r="O12" s="21">
        <f t="shared" si="6"/>
        <v>0.5925989947707206</v>
      </c>
      <c r="P12" s="63">
        <f t="shared" si="7"/>
        <v>3.913803297120946</v>
      </c>
      <c r="Q12" s="19"/>
      <c r="V12" s="151" t="s">
        <v>50</v>
      </c>
      <c r="W12" s="152"/>
      <c r="X12" s="89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3" t="s">
        <v>28</v>
      </c>
      <c r="H13" s="74">
        <f>SLOPE(E7:E11,C7:C11)</f>
        <v>0.022031463131545283</v>
      </c>
      <c r="J13" s="51"/>
      <c r="K13" s="52">
        <f t="shared" si="10"/>
        <v>0</v>
      </c>
      <c r="L13" s="19"/>
      <c r="M13" s="71"/>
      <c r="N13" s="112"/>
      <c r="O13" s="21">
        <f t="shared" si="6"/>
        <v>0.5925989947707206</v>
      </c>
      <c r="P13" s="63">
        <f t="shared" si="7"/>
        <v>3.913803297120946</v>
      </c>
      <c r="Q13" s="19"/>
      <c r="X13" s="73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75" t="s">
        <v>29</v>
      </c>
      <c r="H14" s="76">
        <f>INTERCEPT(E7:E11,C7:C11)</f>
        <v>0.5925989947707206</v>
      </c>
      <c r="I14" s="18"/>
      <c r="J14" s="51"/>
      <c r="K14" s="52">
        <f t="shared" si="10"/>
        <v>0</v>
      </c>
      <c r="L14" s="19"/>
      <c r="M14" s="71"/>
      <c r="N14" s="51"/>
      <c r="O14" s="21">
        <f t="shared" si="6"/>
        <v>0.5925989947707206</v>
      </c>
      <c r="P14" s="63">
        <f t="shared" si="7"/>
        <v>3.913803297120946</v>
      </c>
      <c r="Q14" s="19"/>
      <c r="X14" s="75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77" t="s">
        <v>30</v>
      </c>
      <c r="H15" s="78">
        <f>RSQ(E7:E11,C7:C11)</f>
        <v>0.9997011546213345</v>
      </c>
      <c r="I15" s="18"/>
      <c r="J15" s="51"/>
      <c r="K15" s="52">
        <f t="shared" si="10"/>
        <v>0</v>
      </c>
      <c r="L15" s="19"/>
      <c r="M15" s="71"/>
      <c r="N15" s="51"/>
      <c r="O15" s="21">
        <f t="shared" si="6"/>
        <v>0.5925989947707206</v>
      </c>
      <c r="P15" s="63">
        <f t="shared" si="7"/>
        <v>3.913803297120946</v>
      </c>
      <c r="Q15" s="19"/>
      <c r="X15" s="77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18"/>
      <c r="J16" s="51"/>
      <c r="K16" s="52">
        <f t="shared" si="10"/>
        <v>0</v>
      </c>
      <c r="L16" s="19"/>
      <c r="M16" s="71"/>
      <c r="N16" s="51"/>
      <c r="O16" s="21">
        <f t="shared" si="6"/>
        <v>0.5925989947707206</v>
      </c>
      <c r="P16" s="63">
        <f t="shared" si="7"/>
        <v>3.913803297120946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6"/>
        <v>0.5925989947707206</v>
      </c>
      <c r="P17" s="63">
        <f t="shared" si="7"/>
        <v>3.913803297120946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6"/>
        <v>0.5925989947707206</v>
      </c>
      <c r="P18" s="63">
        <f t="shared" si="7"/>
        <v>3.913803297120946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1"/>
        <v>#NUM!</v>
      </c>
      <c r="L28" s="19"/>
      <c r="O28" s="19"/>
      <c r="P28" s="19"/>
    </row>
    <row r="29" spans="10:16" ht="12.75">
      <c r="J29" s="51"/>
      <c r="K29" s="56" t="e">
        <f t="shared" si="11"/>
        <v>#NUM!</v>
      </c>
      <c r="L29" s="19"/>
      <c r="O29" s="19"/>
      <c r="P29" s="19"/>
    </row>
    <row r="30" spans="10:16" ht="12.75">
      <c r="J30" s="51"/>
      <c r="K30" s="56" t="e">
        <f t="shared" si="11"/>
        <v>#NUM!</v>
      </c>
      <c r="L30" s="19"/>
      <c r="O30" s="19"/>
      <c r="P30" s="19"/>
    </row>
    <row r="31" spans="10:16" ht="12.75">
      <c r="J31" s="51"/>
      <c r="K31" s="56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135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2" t="s">
        <v>134</v>
      </c>
      <c r="P38" s="143" t="s">
        <v>136</v>
      </c>
    </row>
    <row r="39" spans="10:16" ht="12.75">
      <c r="J39" s="55"/>
      <c r="K39" s="56" t="e">
        <f aca="true" t="shared" si="12" ref="K39:K46">LOG10(J39)*(64)</f>
        <v>#NUM!</v>
      </c>
      <c r="L39" s="19"/>
      <c r="M39" s="55">
        <f>N7</f>
        <v>0</v>
      </c>
      <c r="N39" s="56">
        <f>10^(4*(M39/256))</f>
        <v>1</v>
      </c>
      <c r="O39" s="56">
        <f>P7</f>
        <v>3.913803297120946</v>
      </c>
      <c r="P39" s="110">
        <f>O39/N39</f>
        <v>3.913803297120946</v>
      </c>
    </row>
    <row r="40" spans="10:16" ht="12.75">
      <c r="J40" s="51"/>
      <c r="K40" s="56" t="e">
        <f t="shared" si="12"/>
        <v>#NUM!</v>
      </c>
      <c r="L40" s="19"/>
      <c r="M40" s="55">
        <f>N8</f>
        <v>0</v>
      </c>
      <c r="N40" s="56">
        <f>10^(4*(M40/256))</f>
        <v>1</v>
      </c>
      <c r="O40" s="56">
        <f>P8</f>
        <v>3.913803297120946</v>
      </c>
      <c r="P40" s="110">
        <f>O40/N40</f>
        <v>3.913803297120946</v>
      </c>
    </row>
    <row r="41" spans="10:16" ht="12.75">
      <c r="J41" s="51"/>
      <c r="K41" s="56" t="e">
        <f t="shared" si="12"/>
        <v>#NUM!</v>
      </c>
      <c r="L41" s="19"/>
      <c r="M41" s="55">
        <f>N9</f>
        <v>0</v>
      </c>
      <c r="N41" s="56">
        <f>10^(4*(M41/256))</f>
        <v>1</v>
      </c>
      <c r="O41" s="56">
        <f>P9</f>
        <v>3.913803297120946</v>
      </c>
      <c r="P41" s="110">
        <f>O41/N41</f>
        <v>3.913803297120946</v>
      </c>
    </row>
    <row r="42" spans="10:16" ht="12.75">
      <c r="J42" s="51"/>
      <c r="K42" s="56" t="e">
        <f t="shared" si="12"/>
        <v>#NUM!</v>
      </c>
      <c r="L42" s="19"/>
      <c r="M42" s="55">
        <f>N10</f>
        <v>0</v>
      </c>
      <c r="N42" s="56">
        <f>10^(4*(M42/256))</f>
        <v>1</v>
      </c>
      <c r="O42" s="56">
        <f>P10</f>
        <v>3.913803297120946</v>
      </c>
      <c r="P42" s="110">
        <f>O42/N42</f>
        <v>3.913803297120946</v>
      </c>
    </row>
    <row r="43" spans="10:16" ht="12.75">
      <c r="J43" s="51"/>
      <c r="K43" s="56" t="e">
        <f t="shared" si="12"/>
        <v>#NUM!</v>
      </c>
      <c r="L43" s="19"/>
      <c r="M43" s="55">
        <f>N11</f>
        <v>0</v>
      </c>
      <c r="N43" s="56">
        <f>10^(4*(M43/256))</f>
        <v>1</v>
      </c>
      <c r="O43" s="56">
        <f>P11</f>
        <v>3.913803297120946</v>
      </c>
      <c r="P43" s="110">
        <f>O43/N43</f>
        <v>3.913803297120946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2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2"/>
        <v>#NUM!</v>
      </c>
      <c r="M46" s="163" t="s">
        <v>137</v>
      </c>
      <c r="N46" s="176"/>
      <c r="O46" s="180"/>
    </row>
    <row r="47" spans="1:15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</row>
    <row r="48" spans="1:15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</row>
    <row r="49" spans="1:15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4" t="s">
        <v>138</v>
      </c>
    </row>
    <row r="50" spans="1:15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2"/>
      <c r="N50" s="95">
        <f aca="true" t="shared" si="13" ref="N50:N55">10^(4*(M50/256))</f>
        <v>1</v>
      </c>
      <c r="O50" s="101">
        <f>P39*N50</f>
        <v>3.913803297120946</v>
      </c>
    </row>
    <row r="51" spans="9:15" ht="15">
      <c r="I51" s="10"/>
      <c r="J51" s="47" t="s">
        <v>36</v>
      </c>
      <c r="K51" s="48"/>
      <c r="M51" s="102"/>
      <c r="N51" s="95">
        <f t="shared" si="13"/>
        <v>1</v>
      </c>
      <c r="O51" s="101">
        <f>P39*N51</f>
        <v>3.913803297120946</v>
      </c>
    </row>
    <row r="52" spans="9:15" ht="15">
      <c r="I52" s="17"/>
      <c r="J52" s="47" t="s">
        <v>25</v>
      </c>
      <c r="K52" s="48"/>
      <c r="M52" s="102"/>
      <c r="N52" s="95">
        <f t="shared" si="13"/>
        <v>1</v>
      </c>
      <c r="O52" s="101">
        <f>P39*N52</f>
        <v>3.913803297120946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3"/>
        <v>1</v>
      </c>
      <c r="O53" s="101">
        <f>P39*N53</f>
        <v>3.913803297120946</v>
      </c>
    </row>
    <row r="54" spans="10:15" ht="12.75">
      <c r="J54" s="55"/>
      <c r="K54" s="56" t="e">
        <f>LOG10(J54)*(256/LOG10(262144))</f>
        <v>#NUM!</v>
      </c>
      <c r="M54" s="102"/>
      <c r="N54" s="95">
        <f t="shared" si="13"/>
        <v>1</v>
      </c>
      <c r="O54" s="101">
        <f>P40*N54</f>
        <v>3.913803297120946</v>
      </c>
    </row>
    <row r="55" spans="10:15" ht="12.75">
      <c r="J55" s="51"/>
      <c r="K55" s="56" t="e">
        <f aca="true" t="shared" si="14" ref="K55:K61">LOG10(J55)*(256/LOG10(262144))</f>
        <v>#NUM!</v>
      </c>
      <c r="M55" s="100"/>
      <c r="N55" s="95">
        <f t="shared" si="13"/>
        <v>1</v>
      </c>
      <c r="O55" s="101">
        <f>P41*N55</f>
        <v>3.913803297120946</v>
      </c>
    </row>
    <row r="56" spans="10:11" ht="12.75">
      <c r="J56" s="51"/>
      <c r="K56" s="56" t="e">
        <f t="shared" si="14"/>
        <v>#NUM!</v>
      </c>
    </row>
    <row r="57" spans="10:11" ht="12.75">
      <c r="J57" s="51"/>
      <c r="K57" s="56" t="e">
        <f t="shared" si="14"/>
        <v>#NUM!</v>
      </c>
    </row>
    <row r="58" spans="10:11" ht="12.75">
      <c r="J58" s="51"/>
      <c r="K58" s="56" t="e">
        <f t="shared" si="14"/>
        <v>#NUM!</v>
      </c>
    </row>
    <row r="59" spans="10:11" ht="12.75">
      <c r="J59" s="51"/>
      <c r="K59" s="56" t="e">
        <f t="shared" si="14"/>
        <v>#NUM!</v>
      </c>
    </row>
    <row r="60" spans="10:11" ht="12.75">
      <c r="J60" s="51"/>
      <c r="K60" s="56" t="e">
        <f t="shared" si="14"/>
        <v>#NUM!</v>
      </c>
    </row>
    <row r="61" spans="10:11" ht="12.75">
      <c r="J61" s="51"/>
      <c r="K61" s="56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:P4"/>
    <mergeCell ref="M5:P5"/>
    <mergeCell ref="AA5:AD5"/>
    <mergeCell ref="AA6:AD6"/>
    <mergeCell ref="E12:F12"/>
    <mergeCell ref="V12:W12"/>
    <mergeCell ref="M47:O47"/>
    <mergeCell ref="M48:O48"/>
    <mergeCell ref="M34:P34"/>
    <mergeCell ref="M35:P35"/>
    <mergeCell ref="M36:P36"/>
    <mergeCell ref="M37:P37"/>
    <mergeCell ref="M45:O45"/>
    <mergeCell ref="M46:O4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F60" sqref="F60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69" t="s">
        <v>26</v>
      </c>
      <c r="C1" s="25"/>
      <c r="D1" s="25"/>
      <c r="E1" s="25"/>
      <c r="F1" s="25"/>
      <c r="G1" s="24"/>
      <c r="J1" s="23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126" t="s">
        <v>11</v>
      </c>
      <c r="D5" s="3" t="s">
        <v>90</v>
      </c>
      <c r="E5" s="139" t="s">
        <v>91</v>
      </c>
      <c r="F5" s="3" t="s">
        <v>13</v>
      </c>
      <c r="G5" s="7" t="s">
        <v>10</v>
      </c>
      <c r="H5" s="140" t="s">
        <v>92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126" t="s">
        <v>11</v>
      </c>
      <c r="U5" s="3" t="s">
        <v>90</v>
      </c>
      <c r="V5" s="139" t="s">
        <v>91</v>
      </c>
      <c r="W5" s="3" t="s">
        <v>13</v>
      </c>
      <c r="X5" s="7" t="s">
        <v>10</v>
      </c>
      <c r="Y5" s="140" t="s">
        <v>92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33.022977349509155</v>
      </c>
      <c r="D6" s="60"/>
      <c r="E6" s="16"/>
      <c r="F6" s="16">
        <f aca="true" t="shared" si="0" ref="F6:F11">H$13*C6+H$14</f>
        <v>1.2750866566445662</v>
      </c>
      <c r="G6" s="35"/>
      <c r="H6" s="38">
        <f aca="true" t="shared" si="1" ref="H6:H11">10^F6</f>
        <v>18.840249795887626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41" t="s">
        <v>93</v>
      </c>
      <c r="Q6" s="19"/>
      <c r="S6" s="9">
        <v>1</v>
      </c>
      <c r="T6" s="72">
        <f>M50</f>
        <v>0</v>
      </c>
      <c r="U6" s="103">
        <f>O50</f>
        <v>3.536380588105692</v>
      </c>
      <c r="V6" s="16">
        <f aca="true" t="shared" si="2" ref="V6:V11">LOG10(U6)</f>
        <v>0.5485589979755616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8" t="e">
        <f aca="true" t="shared" si="5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151.9234384348455</v>
      </c>
      <c r="D7" s="103">
        <v>7779.945909675069</v>
      </c>
      <c r="E7" s="16">
        <f>LOG10(D7)</f>
        <v>3.8909765775537886</v>
      </c>
      <c r="F7" s="16">
        <f t="shared" si="0"/>
        <v>3.890976577553788</v>
      </c>
      <c r="G7" s="35">
        <f>((ABS(F7-E7))/F7)*10</f>
        <v>1.1413309769375593E-15</v>
      </c>
      <c r="H7" s="38">
        <f t="shared" si="1"/>
        <v>7779.945909675069</v>
      </c>
      <c r="J7" s="47" t="s">
        <v>25</v>
      </c>
      <c r="K7" s="48"/>
      <c r="L7" s="19"/>
      <c r="M7" s="71"/>
      <c r="N7" s="112"/>
      <c r="O7" s="21">
        <f aca="true" t="shared" si="6" ref="O7:O18">H$13*N7+H$14</f>
        <v>0.5485589979755616</v>
      </c>
      <c r="P7" s="63">
        <f aca="true" t="shared" si="7" ref="P7:P18">10^O7</f>
        <v>3.536380588105692</v>
      </c>
      <c r="Q7" s="19"/>
      <c r="S7" s="9">
        <v>2</v>
      </c>
      <c r="T7" s="72">
        <f>M51</f>
        <v>0</v>
      </c>
      <c r="U7" s="103">
        <f>O51</f>
        <v>3.536380588105692</v>
      </c>
      <c r="V7" s="16">
        <f t="shared" si="2"/>
        <v>0.5485589979755616</v>
      </c>
      <c r="W7" s="16" t="e">
        <f t="shared" si="3"/>
        <v>#DIV/0!</v>
      </c>
      <c r="X7" s="35" t="e">
        <f t="shared" si="4"/>
        <v>#DIV/0!</v>
      </c>
      <c r="Y7" s="38" t="e">
        <f t="shared" si="5"/>
        <v>#DIV/0!</v>
      </c>
      <c r="AA7" s="20" t="s">
        <v>51</v>
      </c>
      <c r="AB7" s="104" t="s">
        <v>22</v>
      </c>
      <c r="AC7" s="104" t="s">
        <v>23</v>
      </c>
      <c r="AD7" s="141" t="s">
        <v>93</v>
      </c>
    </row>
    <row r="8" spans="2:30" ht="13.5" thickBot="1">
      <c r="B8" s="9">
        <v>3</v>
      </c>
      <c r="C8" s="112">
        <v>177.7259305040301</v>
      </c>
      <c r="D8" s="103">
        <v>28750.719357226306</v>
      </c>
      <c r="E8" s="16">
        <f>LOG10(D8)</f>
        <v>4.45864871542445</v>
      </c>
      <c r="F8" s="16">
        <f t="shared" si="0"/>
        <v>4.458648715424448</v>
      </c>
      <c r="G8" s="35">
        <f>((ABS(F8-E8))/F8)*10</f>
        <v>3.984069956565635E-15</v>
      </c>
      <c r="H8" s="38">
        <f t="shared" si="1"/>
        <v>28750.719357226204</v>
      </c>
      <c r="J8" s="49" t="s">
        <v>20</v>
      </c>
      <c r="K8" s="50" t="s">
        <v>21</v>
      </c>
      <c r="L8" s="19"/>
      <c r="M8" s="71"/>
      <c r="N8" s="112"/>
      <c r="O8" s="21">
        <f t="shared" si="6"/>
        <v>0.5485589979755616</v>
      </c>
      <c r="P8" s="63">
        <f t="shared" si="7"/>
        <v>3.536380588105692</v>
      </c>
      <c r="Q8" s="19"/>
      <c r="S8" s="9">
        <v>3</v>
      </c>
      <c r="T8" s="72">
        <f>M52</f>
        <v>0</v>
      </c>
      <c r="U8" s="103">
        <f>O52</f>
        <v>3.536380588105692</v>
      </c>
      <c r="V8" s="16">
        <f t="shared" si="2"/>
        <v>0.5485589979755616</v>
      </c>
      <c r="W8" s="16" t="e">
        <f t="shared" si="3"/>
        <v>#DIV/0!</v>
      </c>
      <c r="X8" s="35" t="e">
        <f t="shared" si="4"/>
        <v>#DIV/0!</v>
      </c>
      <c r="Y8" s="38" t="e">
        <f t="shared" si="5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201.11402340654936</v>
      </c>
      <c r="D9" s="103">
        <v>94016.14761720426</v>
      </c>
      <c r="E9" s="16">
        <f>LOG10(D9)</f>
        <v>4.973202451671766</v>
      </c>
      <c r="F9" s="16">
        <f t="shared" si="0"/>
        <v>4.973202451671766</v>
      </c>
      <c r="G9" s="35">
        <f>((ABS(F9-E9))/F9)*10</f>
        <v>0</v>
      </c>
      <c r="H9" s="38">
        <f t="shared" si="1"/>
        <v>94016.14761720426</v>
      </c>
      <c r="J9" s="51"/>
      <c r="K9" s="52">
        <f aca="true" t="shared" si="10" ref="K9:K16">J9/4</f>
        <v>0</v>
      </c>
      <c r="L9" s="19"/>
      <c r="M9" s="71"/>
      <c r="N9" s="112"/>
      <c r="O9" s="21">
        <f t="shared" si="6"/>
        <v>0.5485589979755616</v>
      </c>
      <c r="P9" s="63">
        <f t="shared" si="7"/>
        <v>3.536380588105692</v>
      </c>
      <c r="Q9" s="19"/>
      <c r="S9" s="9">
        <v>4</v>
      </c>
      <c r="T9" s="72">
        <f>M53</f>
        <v>0</v>
      </c>
      <c r="U9" s="103">
        <f>O53</f>
        <v>3.536380588105692</v>
      </c>
      <c r="V9" s="16">
        <f t="shared" si="2"/>
        <v>0.5485589979755616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227.10768789033415</v>
      </c>
      <c r="D10" s="103">
        <v>350816.903510075</v>
      </c>
      <c r="E10" s="16">
        <f>LOG10(D10)</f>
        <v>5.545080510931997</v>
      </c>
      <c r="F10" s="16">
        <f t="shared" si="0"/>
        <v>5.545080510931996</v>
      </c>
      <c r="G10" s="35">
        <f>((ABS(F10-E10))/F10)*10</f>
        <v>1.601741251455416E-15</v>
      </c>
      <c r="H10" s="38">
        <f t="shared" si="1"/>
        <v>350816.9035100744</v>
      </c>
      <c r="J10" s="51"/>
      <c r="K10" s="52">
        <f t="shared" si="10"/>
        <v>0</v>
      </c>
      <c r="L10" s="19"/>
      <c r="M10" s="71"/>
      <c r="N10" s="112"/>
      <c r="O10" s="21">
        <f t="shared" si="6"/>
        <v>0.5485589979755616</v>
      </c>
      <c r="P10" s="63">
        <f t="shared" si="7"/>
        <v>3.536380588105692</v>
      </c>
      <c r="Q10" s="19"/>
      <c r="S10" s="9">
        <v>5</v>
      </c>
      <c r="T10" s="72">
        <f>M52</f>
        <v>0</v>
      </c>
      <c r="U10" s="103">
        <f>O52</f>
        <v>3.536380588105692</v>
      </c>
      <c r="V10" s="16">
        <f t="shared" si="2"/>
        <v>0.5485589979755616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127">
        <v>6</v>
      </c>
      <c r="C11" s="112">
        <v>247.7305268105121</v>
      </c>
      <c r="D11" s="138">
        <v>997233.3734780352</v>
      </c>
      <c r="E11" s="128">
        <f>LOG10(D11)</f>
        <v>5.998796804202797</v>
      </c>
      <c r="F11" s="128">
        <f t="shared" si="0"/>
        <v>5.998796804202796</v>
      </c>
      <c r="G11" s="129">
        <f>((ABS(F11-E11))/F11)*10</f>
        <v>1.4805942736347755E-15</v>
      </c>
      <c r="H11" s="130">
        <f t="shared" si="1"/>
        <v>997233.3734780335</v>
      </c>
      <c r="J11" s="51"/>
      <c r="K11" s="52">
        <f t="shared" si="10"/>
        <v>0</v>
      </c>
      <c r="L11" s="19"/>
      <c r="M11" s="71"/>
      <c r="N11" s="112"/>
      <c r="O11" s="21">
        <f t="shared" si="6"/>
        <v>0.5485589979755616</v>
      </c>
      <c r="P11" s="63">
        <f t="shared" si="7"/>
        <v>3.536380588105692</v>
      </c>
      <c r="Q11" s="19"/>
      <c r="S11" s="9">
        <v>6</v>
      </c>
      <c r="T11" s="72">
        <f>M53</f>
        <v>0</v>
      </c>
      <c r="U11" s="103">
        <f>O53</f>
        <v>3.536380588105692</v>
      </c>
      <c r="V11" s="16">
        <f t="shared" si="2"/>
        <v>0.5485589979755616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83" t="s">
        <v>50</v>
      </c>
      <c r="F12" s="184"/>
      <c r="G12" s="125">
        <f>AVERAGE(G7:G11)</f>
        <v>1.6415472917186772E-15</v>
      </c>
      <c r="J12" s="51"/>
      <c r="K12" s="52">
        <f t="shared" si="10"/>
        <v>0</v>
      </c>
      <c r="L12" s="19"/>
      <c r="M12" s="71"/>
      <c r="N12" s="112"/>
      <c r="O12" s="21">
        <f t="shared" si="6"/>
        <v>0.5485589979755616</v>
      </c>
      <c r="P12" s="63">
        <f t="shared" si="7"/>
        <v>3.536380588105692</v>
      </c>
      <c r="Q12" s="19"/>
      <c r="V12" s="151" t="s">
        <v>50</v>
      </c>
      <c r="W12" s="152"/>
      <c r="X12" s="89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3" t="s">
        <v>28</v>
      </c>
      <c r="H13" s="74">
        <f>SLOPE(E7:E11,C7:C11)</f>
        <v>0.022000670956454617</v>
      </c>
      <c r="J13" s="51"/>
      <c r="K13" s="52">
        <f t="shared" si="10"/>
        <v>0</v>
      </c>
      <c r="L13" s="19"/>
      <c r="M13" s="71"/>
      <c r="N13" s="112"/>
      <c r="O13" s="21">
        <f t="shared" si="6"/>
        <v>0.5485589979755616</v>
      </c>
      <c r="P13" s="63">
        <f t="shared" si="7"/>
        <v>3.536380588105692</v>
      </c>
      <c r="Q13" s="19"/>
      <c r="X13" s="73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75" t="s">
        <v>29</v>
      </c>
      <c r="H14" s="76">
        <f>INTERCEPT(E7:E11,C7:C11)</f>
        <v>0.5485589979755616</v>
      </c>
      <c r="I14" s="18"/>
      <c r="J14" s="51"/>
      <c r="K14" s="52">
        <f t="shared" si="10"/>
        <v>0</v>
      </c>
      <c r="L14" s="19"/>
      <c r="M14" s="71"/>
      <c r="N14" s="51"/>
      <c r="O14" s="21">
        <f t="shared" si="6"/>
        <v>0.5485589979755616</v>
      </c>
      <c r="P14" s="63">
        <f t="shared" si="7"/>
        <v>3.536380588105692</v>
      </c>
      <c r="Q14" s="19"/>
      <c r="X14" s="75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77" t="s">
        <v>30</v>
      </c>
      <c r="H15" s="78">
        <f>RSQ(E7:E11,C7:C11)</f>
        <v>1</v>
      </c>
      <c r="I15" s="18"/>
      <c r="J15" s="51"/>
      <c r="K15" s="52">
        <f t="shared" si="10"/>
        <v>0</v>
      </c>
      <c r="L15" s="19"/>
      <c r="M15" s="71"/>
      <c r="N15" s="51"/>
      <c r="O15" s="21">
        <f t="shared" si="6"/>
        <v>0.5485589979755616</v>
      </c>
      <c r="P15" s="63">
        <f t="shared" si="7"/>
        <v>3.536380588105692</v>
      </c>
      <c r="Q15" s="19"/>
      <c r="X15" s="77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18"/>
      <c r="J16" s="51"/>
      <c r="K16" s="52">
        <f t="shared" si="10"/>
        <v>0</v>
      </c>
      <c r="L16" s="19"/>
      <c r="M16" s="71"/>
      <c r="N16" s="51"/>
      <c r="O16" s="21">
        <f t="shared" si="6"/>
        <v>0.5485589979755616</v>
      </c>
      <c r="P16" s="63">
        <f t="shared" si="7"/>
        <v>3.536380588105692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6"/>
        <v>0.5485589979755616</v>
      </c>
      <c r="P17" s="63">
        <f t="shared" si="7"/>
        <v>3.536380588105692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6"/>
        <v>0.5485589979755616</v>
      </c>
      <c r="P18" s="63">
        <f t="shared" si="7"/>
        <v>3.536380588105692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1"/>
        <v>#NUM!</v>
      </c>
      <c r="L28" s="19"/>
      <c r="O28" s="19"/>
      <c r="P28" s="19"/>
    </row>
    <row r="29" spans="10:16" ht="12.75">
      <c r="J29" s="51"/>
      <c r="K29" s="56" t="e">
        <f t="shared" si="11"/>
        <v>#NUM!</v>
      </c>
      <c r="L29" s="19"/>
      <c r="O29" s="19"/>
      <c r="P29" s="19"/>
    </row>
    <row r="30" spans="10:16" ht="12.75">
      <c r="J30" s="51"/>
      <c r="K30" s="56" t="e">
        <f t="shared" si="11"/>
        <v>#NUM!</v>
      </c>
      <c r="L30" s="19"/>
      <c r="O30" s="19"/>
      <c r="P30" s="19"/>
    </row>
    <row r="31" spans="10:16" ht="12.75">
      <c r="J31" s="51"/>
      <c r="K31" s="56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94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2" t="s">
        <v>93</v>
      </c>
      <c r="P38" s="143" t="s">
        <v>95</v>
      </c>
    </row>
    <row r="39" spans="10:16" ht="12.75">
      <c r="J39" s="55"/>
      <c r="K39" s="56" t="e">
        <f aca="true" t="shared" si="12" ref="K39:K46">LOG10(J39)*(64)</f>
        <v>#NUM!</v>
      </c>
      <c r="L39" s="19"/>
      <c r="M39" s="55">
        <f>N7</f>
        <v>0</v>
      </c>
      <c r="N39" s="56">
        <f>10^(4*(M39/256))</f>
        <v>1</v>
      </c>
      <c r="O39" s="56">
        <f>P7</f>
        <v>3.536380588105692</v>
      </c>
      <c r="P39" s="110">
        <f>O39/N39</f>
        <v>3.536380588105692</v>
      </c>
    </row>
    <row r="40" spans="10:16" ht="12.75">
      <c r="J40" s="51"/>
      <c r="K40" s="56" t="e">
        <f t="shared" si="12"/>
        <v>#NUM!</v>
      </c>
      <c r="L40" s="19"/>
      <c r="M40" s="55">
        <f>N8</f>
        <v>0</v>
      </c>
      <c r="N40" s="56">
        <f>10^(4*(M40/256))</f>
        <v>1</v>
      </c>
      <c r="O40" s="56">
        <f>P8</f>
        <v>3.536380588105692</v>
      </c>
      <c r="P40" s="110">
        <f>O40/N40</f>
        <v>3.536380588105692</v>
      </c>
    </row>
    <row r="41" spans="10:16" ht="12.75">
      <c r="J41" s="51"/>
      <c r="K41" s="56" t="e">
        <f t="shared" si="12"/>
        <v>#NUM!</v>
      </c>
      <c r="L41" s="19"/>
      <c r="M41" s="55">
        <f>N9</f>
        <v>0</v>
      </c>
      <c r="N41" s="56">
        <f>10^(4*(M41/256))</f>
        <v>1</v>
      </c>
      <c r="O41" s="56">
        <f>P9</f>
        <v>3.536380588105692</v>
      </c>
      <c r="P41" s="110">
        <f>O41/N41</f>
        <v>3.536380588105692</v>
      </c>
    </row>
    <row r="42" spans="10:16" ht="12.75">
      <c r="J42" s="51"/>
      <c r="K42" s="56" t="e">
        <f t="shared" si="12"/>
        <v>#NUM!</v>
      </c>
      <c r="L42" s="19"/>
      <c r="M42" s="55">
        <f>N10</f>
        <v>0</v>
      </c>
      <c r="N42" s="56">
        <f>10^(4*(M42/256))</f>
        <v>1</v>
      </c>
      <c r="O42" s="56">
        <f>P10</f>
        <v>3.536380588105692</v>
      </c>
      <c r="P42" s="110">
        <f>O42/N42</f>
        <v>3.536380588105692</v>
      </c>
    </row>
    <row r="43" spans="10:16" ht="12.75">
      <c r="J43" s="51"/>
      <c r="K43" s="56" t="e">
        <f t="shared" si="12"/>
        <v>#NUM!</v>
      </c>
      <c r="L43" s="19"/>
      <c r="M43" s="55">
        <f>N11</f>
        <v>0</v>
      </c>
      <c r="N43" s="56">
        <f>10^(4*(M43/256))</f>
        <v>1</v>
      </c>
      <c r="O43" s="56">
        <f>P11</f>
        <v>3.536380588105692</v>
      </c>
      <c r="P43" s="110">
        <f>O43/N43</f>
        <v>3.536380588105692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2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2"/>
        <v>#NUM!</v>
      </c>
      <c r="M46" s="163" t="s">
        <v>96</v>
      </c>
      <c r="N46" s="176"/>
      <c r="O46" s="180"/>
    </row>
    <row r="47" spans="1:15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</row>
    <row r="48" spans="1:15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</row>
    <row r="49" spans="1:15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4" t="s">
        <v>97</v>
      </c>
    </row>
    <row r="50" spans="1:15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2"/>
      <c r="N50" s="95">
        <f aca="true" t="shared" si="13" ref="N50:N55">10^(4*(M50/256))</f>
        <v>1</v>
      </c>
      <c r="O50" s="101">
        <f>P39*N50</f>
        <v>3.536380588105692</v>
      </c>
    </row>
    <row r="51" spans="9:15" ht="15">
      <c r="I51" s="10"/>
      <c r="J51" s="47" t="s">
        <v>36</v>
      </c>
      <c r="K51" s="48"/>
      <c r="M51" s="102"/>
      <c r="N51" s="95">
        <f t="shared" si="13"/>
        <v>1</v>
      </c>
      <c r="O51" s="101">
        <f>P39*N51</f>
        <v>3.536380588105692</v>
      </c>
    </row>
    <row r="52" spans="9:15" ht="15">
      <c r="I52" s="17"/>
      <c r="J52" s="47" t="s">
        <v>25</v>
      </c>
      <c r="K52" s="48"/>
      <c r="M52" s="102"/>
      <c r="N52" s="95">
        <f t="shared" si="13"/>
        <v>1</v>
      </c>
      <c r="O52" s="101">
        <f>P39*N52</f>
        <v>3.536380588105692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3"/>
        <v>1</v>
      </c>
      <c r="O53" s="101">
        <f>P39*N53</f>
        <v>3.536380588105692</v>
      </c>
    </row>
    <row r="54" spans="10:15" ht="12.75">
      <c r="J54" s="55"/>
      <c r="K54" s="56" t="e">
        <f>LOG10(J54)*(256/LOG10(262144))</f>
        <v>#NUM!</v>
      </c>
      <c r="M54" s="102"/>
      <c r="N54" s="95">
        <f t="shared" si="13"/>
        <v>1</v>
      </c>
      <c r="O54" s="101">
        <f>P40*N54</f>
        <v>3.536380588105692</v>
      </c>
    </row>
    <row r="55" spans="10:15" ht="12.75">
      <c r="J55" s="51"/>
      <c r="K55" s="56" t="e">
        <f aca="true" t="shared" si="14" ref="K55:K61">LOG10(J55)*(256/LOG10(262144))</f>
        <v>#NUM!</v>
      </c>
      <c r="M55" s="100"/>
      <c r="N55" s="95">
        <f t="shared" si="13"/>
        <v>1</v>
      </c>
      <c r="O55" s="101">
        <f>P41*N55</f>
        <v>3.536380588105692</v>
      </c>
    </row>
    <row r="56" spans="10:11" ht="12.75">
      <c r="J56" s="51"/>
      <c r="K56" s="56" t="e">
        <f t="shared" si="14"/>
        <v>#NUM!</v>
      </c>
    </row>
    <row r="57" spans="10:11" ht="12.75">
      <c r="J57" s="51"/>
      <c r="K57" s="56" t="e">
        <f t="shared" si="14"/>
        <v>#NUM!</v>
      </c>
    </row>
    <row r="58" spans="10:11" ht="12.75">
      <c r="J58" s="51"/>
      <c r="K58" s="56" t="e">
        <f t="shared" si="14"/>
        <v>#NUM!</v>
      </c>
    </row>
    <row r="59" spans="10:11" ht="12.75">
      <c r="J59" s="51"/>
      <c r="K59" s="56" t="e">
        <f t="shared" si="14"/>
        <v>#NUM!</v>
      </c>
    </row>
    <row r="60" spans="10:11" ht="12.75">
      <c r="J60" s="51"/>
      <c r="K60" s="56" t="e">
        <f t="shared" si="14"/>
        <v>#NUM!</v>
      </c>
    </row>
    <row r="61" spans="10:11" ht="12.75">
      <c r="J61" s="51"/>
      <c r="K61" s="56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31">
      <selection activeCell="F56" sqref="F5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74</v>
      </c>
      <c r="E5" s="131" t="s">
        <v>75</v>
      </c>
      <c r="F5" s="3" t="s">
        <v>13</v>
      </c>
      <c r="G5" s="7" t="s">
        <v>10</v>
      </c>
      <c r="H5" s="132" t="s">
        <v>76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74</v>
      </c>
      <c r="V5" s="131" t="s">
        <v>75</v>
      </c>
      <c r="W5" s="3" t="s">
        <v>13</v>
      </c>
      <c r="X5" s="7" t="s">
        <v>10</v>
      </c>
      <c r="Y5" s="132" t="s">
        <v>76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/>
      <c r="D6" s="60"/>
      <c r="E6" s="16"/>
      <c r="F6" s="16">
        <f aca="true" t="shared" si="0" ref="F6:F11">H$13*C6+H$14</f>
        <v>0.47867022754319155</v>
      </c>
      <c r="G6" s="70"/>
      <c r="H6" s="38">
        <f aca="true" t="shared" si="1" ref="H6:H11">10^F6</f>
        <v>3.0107190293043575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77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3.0107190293043575</v>
      </c>
      <c r="V6" s="16">
        <f aca="true" t="shared" si="4" ref="V6:V11">LOG10(U6)</f>
        <v>0.47867022754319155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146.31413162025882</v>
      </c>
      <c r="D7" s="103">
        <v>4040.780312238658</v>
      </c>
      <c r="E7" s="16">
        <f>LOG10(D7)</f>
        <v>3.6064652395106926</v>
      </c>
      <c r="F7" s="16">
        <f t="shared" si="0"/>
        <v>3.6064652395106926</v>
      </c>
      <c r="G7" s="70">
        <f>((ABS(F7-E7))/F7)*10</f>
        <v>0</v>
      </c>
      <c r="H7" s="38">
        <f t="shared" si="1"/>
        <v>4040.780312238665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0.47867022754319155</v>
      </c>
      <c r="P7" s="63">
        <f aca="true" t="shared" si="9" ref="P7:P18">10^O7</f>
        <v>3.0107190293043575</v>
      </c>
      <c r="Q7" s="19"/>
      <c r="S7" s="9">
        <v>2</v>
      </c>
      <c r="T7" s="72">
        <f t="shared" si="2"/>
        <v>0</v>
      </c>
      <c r="U7" s="103">
        <f t="shared" si="3"/>
        <v>3.0107190293043575</v>
      </c>
      <c r="V7" s="16">
        <f t="shared" si="4"/>
        <v>0.47867022754319155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77</v>
      </c>
    </row>
    <row r="8" spans="2:30" ht="13.5" thickBot="1">
      <c r="B8" s="9">
        <v>3</v>
      </c>
      <c r="C8" s="112">
        <v>172.5053584632173</v>
      </c>
      <c r="D8" s="103">
        <v>14667.694836651412</v>
      </c>
      <c r="E8" s="16">
        <f>LOG10(D8)</f>
        <v>4.166361865827901</v>
      </c>
      <c r="F8" s="16">
        <f t="shared" si="0"/>
        <v>4.166361865827901</v>
      </c>
      <c r="G8" s="70">
        <f>((ABS(F8-E8))/F8)*10</f>
        <v>0</v>
      </c>
      <c r="H8" s="38">
        <f t="shared" si="1"/>
        <v>14667.694836651437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0.47867022754319155</v>
      </c>
      <c r="P8" s="63">
        <f t="shared" si="9"/>
        <v>3.0107190293043575</v>
      </c>
      <c r="Q8" s="19"/>
      <c r="S8" s="9">
        <v>3</v>
      </c>
      <c r="T8" s="72">
        <f t="shared" si="2"/>
        <v>0</v>
      </c>
      <c r="U8" s="103">
        <f t="shared" si="3"/>
        <v>3.0107190293043575</v>
      </c>
      <c r="V8" s="16">
        <f t="shared" si="4"/>
        <v>0.47867022754319155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/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195.8831808482616</v>
      </c>
      <c r="D9" s="103">
        <v>46357.03149382316</v>
      </c>
      <c r="E9" s="16">
        <f>LOG10(D9)</f>
        <v>4.666115617819409</v>
      </c>
      <c r="F9" s="16">
        <f t="shared" si="0"/>
        <v>4.666115617819409</v>
      </c>
      <c r="G9" s="70">
        <f>((ABS(F9-E9))/F9)*10</f>
        <v>0</v>
      </c>
      <c r="H9" s="38">
        <f t="shared" si="1"/>
        <v>46357.03149382324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0.47867022754319155</v>
      </c>
      <c r="P9" s="63">
        <f t="shared" si="9"/>
        <v>3.0107190293043575</v>
      </c>
      <c r="Q9" s="19"/>
      <c r="S9" s="9">
        <v>4</v>
      </c>
      <c r="T9" s="72">
        <f t="shared" si="2"/>
        <v>0</v>
      </c>
      <c r="U9" s="103">
        <f t="shared" si="3"/>
        <v>3.0107190293043575</v>
      </c>
      <c r="V9" s="16">
        <f t="shared" si="4"/>
        <v>0.47867022754319155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222.76388272592916</v>
      </c>
      <c r="D10" s="103">
        <v>174080.98291027927</v>
      </c>
      <c r="E10" s="16">
        <f>LOG10(D10)</f>
        <v>5.240751330174022</v>
      </c>
      <c r="F10" s="16">
        <f t="shared" si="0"/>
        <v>5.240751330174023</v>
      </c>
      <c r="G10" s="70">
        <f>((ABS(F10-E10))/F10)*10</f>
        <v>1.6947539841975914E-15</v>
      </c>
      <c r="H10" s="38">
        <f t="shared" si="1"/>
        <v>174080.98291027988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0.47867022754319155</v>
      </c>
      <c r="P10" s="63">
        <f t="shared" si="9"/>
        <v>3.0107190293043575</v>
      </c>
      <c r="Q10" s="19"/>
      <c r="S10" s="9">
        <v>5</v>
      </c>
      <c r="T10" s="72">
        <f t="shared" si="2"/>
        <v>0</v>
      </c>
      <c r="U10" s="103">
        <f t="shared" si="3"/>
        <v>3.0107190293043575</v>
      </c>
      <c r="V10" s="16">
        <f t="shared" si="4"/>
        <v>0.47867022754319155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244.95044025570965</v>
      </c>
      <c r="D11" s="138">
        <v>518846.7556426048</v>
      </c>
      <c r="E11" s="16">
        <f>LOG10(D11)</f>
        <v>5.715039105427913</v>
      </c>
      <c r="F11" s="16">
        <f t="shared" si="0"/>
        <v>5.715039105427913</v>
      </c>
      <c r="G11" s="70">
        <f>((ABS(F11-E11))/F11)*10</f>
        <v>0</v>
      </c>
      <c r="H11" s="38">
        <f t="shared" si="1"/>
        <v>518846.7556426057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0.47867022754319155</v>
      </c>
      <c r="P11" s="63">
        <f t="shared" si="9"/>
        <v>3.0107190293043575</v>
      </c>
      <c r="Q11" s="19"/>
      <c r="S11" s="9">
        <v>6</v>
      </c>
      <c r="T11" s="72">
        <f t="shared" si="2"/>
        <v>0</v>
      </c>
      <c r="U11" s="103">
        <f t="shared" si="3"/>
        <v>3.0107190293043575</v>
      </c>
      <c r="V11" s="16">
        <f t="shared" si="4"/>
        <v>0.47867022754319155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3.389507968395183E-16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0.47867022754319155</v>
      </c>
      <c r="P12" s="63">
        <f t="shared" si="9"/>
        <v>3.0107190293043575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0.021377258487138662</v>
      </c>
      <c r="J13" s="51"/>
      <c r="K13" s="52">
        <f t="shared" si="12"/>
        <v>0</v>
      </c>
      <c r="L13" s="19"/>
      <c r="M13" s="71"/>
      <c r="N13" s="112"/>
      <c r="O13" s="21">
        <f t="shared" si="8"/>
        <v>0.47867022754319155</v>
      </c>
      <c r="P13" s="63">
        <f t="shared" si="9"/>
        <v>3.0107190293043575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0.47867022754319155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0.47867022754319155</v>
      </c>
      <c r="P14" s="63">
        <f t="shared" si="9"/>
        <v>3.0107190293043575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1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0.47867022754319155</v>
      </c>
      <c r="P15" s="63">
        <f t="shared" si="9"/>
        <v>3.0107190293043575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0.47867022754319155</v>
      </c>
      <c r="P16" s="63">
        <f t="shared" si="9"/>
        <v>3.0107190293043575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0.47867022754319155</v>
      </c>
      <c r="P17" s="63">
        <f t="shared" si="9"/>
        <v>3.0107190293043575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0.47867022754319155</v>
      </c>
      <c r="P18" s="63">
        <f t="shared" si="9"/>
        <v>3.0107190293043575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78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77</v>
      </c>
      <c r="P38" s="93" t="s">
        <v>79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3.0107190293043575</v>
      </c>
      <c r="P39" s="96">
        <f>O39/N39</f>
        <v>3.0107190293043575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3.0107190293043575</v>
      </c>
      <c r="P40" s="96">
        <f>O40/N40</f>
        <v>3.0107190293043575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3.0107190293043575</v>
      </c>
      <c r="P41" s="96">
        <f>O41/N41</f>
        <v>3.0107190293043575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3.0107190293043575</v>
      </c>
      <c r="P42" s="96">
        <f>O42/N42</f>
        <v>3.0107190293043575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3.0107190293043575</v>
      </c>
      <c r="P43" s="96">
        <f>O43/N43</f>
        <v>3.0107190293043575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80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81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3.0107190293043575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3.0107190293043575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3.0107190293043575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3.0107190293043575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3.0107190293043575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3.0107190293043575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60</v>
      </c>
      <c r="D6" s="60"/>
      <c r="E6" s="16"/>
      <c r="F6" s="16">
        <f aca="true" t="shared" si="0" ref="F6:F11">H$13*C6+H$14</f>
        <v>1.2854424978478867</v>
      </c>
      <c r="G6" s="70"/>
      <c r="H6" s="38">
        <f aca="true" t="shared" si="1" ref="H6:H11">10^F6</f>
        <v>19.29489847877546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49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0.9872556872501272</v>
      </c>
      <c r="V6" s="16">
        <f aca="true" t="shared" si="4" ref="V6:V11">LOG10(U6)</f>
        <v>-0.0055703557588193675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155</v>
      </c>
      <c r="D7" s="60">
        <v>2134</v>
      </c>
      <c r="E7" s="16">
        <f>LOG10(D7)</f>
        <v>3.329194415088451</v>
      </c>
      <c r="F7" s="16">
        <f t="shared" si="0"/>
        <v>3.329546182725171</v>
      </c>
      <c r="G7" s="70">
        <f>((ABS(F7-E7))/F7)*10</f>
        <v>0.0010565032512396754</v>
      </c>
      <c r="H7" s="38">
        <f t="shared" si="1"/>
        <v>2135.729186676211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-0.0055703557588193675</v>
      </c>
      <c r="P7" s="63">
        <f aca="true" t="shared" si="9" ref="P7:P18">10^O7</f>
        <v>0.9872556872501272</v>
      </c>
      <c r="Q7" s="19"/>
      <c r="S7" s="9">
        <v>2</v>
      </c>
      <c r="T7" s="72">
        <f t="shared" si="2"/>
        <v>0</v>
      </c>
      <c r="U7" s="103">
        <f t="shared" si="3"/>
        <v>0.9872556872501272</v>
      </c>
      <c r="V7" s="16">
        <f t="shared" si="4"/>
        <v>-0.0055703557588193675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49</v>
      </c>
    </row>
    <row r="8" spans="2:30" ht="13.5" thickBot="1">
      <c r="B8" s="9">
        <v>3</v>
      </c>
      <c r="C8" s="112">
        <v>181</v>
      </c>
      <c r="D8" s="60">
        <v>7709</v>
      </c>
      <c r="E8" s="16">
        <f>LOG10(D8)</f>
        <v>3.8869980456710995</v>
      </c>
      <c r="F8" s="16">
        <f t="shared" si="0"/>
        <v>3.888985085954744</v>
      </c>
      <c r="G8" s="70">
        <f>((ABS(F8-E8))/F8)*10</f>
        <v>0.005109405769697843</v>
      </c>
      <c r="H8" s="38">
        <f t="shared" si="1"/>
        <v>7744.352025763296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-0.0055703557588193675</v>
      </c>
      <c r="P8" s="63">
        <f t="shared" si="9"/>
        <v>0.9872556872501272</v>
      </c>
      <c r="Q8" s="19"/>
      <c r="S8" s="9">
        <v>3</v>
      </c>
      <c r="T8" s="72">
        <f t="shared" si="2"/>
        <v>0</v>
      </c>
      <c r="U8" s="103">
        <f t="shared" si="3"/>
        <v>0.9872556872501272</v>
      </c>
      <c r="V8" s="16">
        <f t="shared" si="4"/>
        <v>-0.0055703557588193675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203</v>
      </c>
      <c r="D9" s="60">
        <v>23321</v>
      </c>
      <c r="E9" s="16">
        <f>LOG10(D9)</f>
        <v>4.367747168950207</v>
      </c>
      <c r="F9" s="16">
        <f t="shared" si="0"/>
        <v>4.362356465610536</v>
      </c>
      <c r="G9" s="70">
        <f>((ABS(F9-E9))/F9)*10</f>
        <v>0.01235731967840624</v>
      </c>
      <c r="H9" s="38">
        <f t="shared" si="1"/>
        <v>23033.315988165617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-0.0055703557588193675</v>
      </c>
      <c r="P9" s="63">
        <f t="shared" si="9"/>
        <v>0.9872556872501272</v>
      </c>
      <c r="Q9" s="19"/>
      <c r="S9" s="9">
        <v>4</v>
      </c>
      <c r="T9" s="72">
        <f t="shared" si="2"/>
        <v>0</v>
      </c>
      <c r="U9" s="103">
        <f t="shared" si="3"/>
        <v>0.9872556872501272</v>
      </c>
      <c r="V9" s="16">
        <f t="shared" si="4"/>
        <v>-0.0055703557588193675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226</v>
      </c>
      <c r="D10" s="60">
        <v>71360</v>
      </c>
      <c r="E10" s="16">
        <f>LOG10(D10)</f>
        <v>4.853454841368067</v>
      </c>
      <c r="F10" s="16">
        <f t="shared" si="0"/>
        <v>4.857244726159774</v>
      </c>
      <c r="G10" s="70">
        <f>((ABS(F10-E10))/F10)*10</f>
        <v>0.007802540339990619</v>
      </c>
      <c r="H10" s="38">
        <f t="shared" si="1"/>
        <v>71985.45037692806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-0.0055703557588193675</v>
      </c>
      <c r="P10" s="63">
        <f t="shared" si="9"/>
        <v>0.9872556872501272</v>
      </c>
      <c r="Q10" s="19"/>
      <c r="S10" s="9">
        <v>5</v>
      </c>
      <c r="T10" s="72">
        <f t="shared" si="2"/>
        <v>0</v>
      </c>
      <c r="U10" s="103">
        <f t="shared" si="3"/>
        <v>0.9872556872501272</v>
      </c>
      <c r="V10" s="16">
        <f t="shared" si="4"/>
        <v>-0.0055703557588193675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239</v>
      </c>
      <c r="D11" s="117">
        <v>137310</v>
      </c>
      <c r="E11" s="16">
        <f>LOG10(D11)</f>
        <v>5.137702167146962</v>
      </c>
      <c r="F11" s="16">
        <f t="shared" si="0"/>
        <v>5.13696417777456</v>
      </c>
      <c r="G11" s="70">
        <f>((ABS(F11-E11))/F11)*10</f>
        <v>0.0014366254987619612</v>
      </c>
      <c r="H11" s="38">
        <f t="shared" si="1"/>
        <v>137076.86953972673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-0.0055703557588193675</v>
      </c>
      <c r="P11" s="63">
        <f t="shared" si="9"/>
        <v>0.9872556872501272</v>
      </c>
      <c r="Q11" s="19"/>
      <c r="S11" s="9">
        <v>6</v>
      </c>
      <c r="T11" s="72">
        <f t="shared" si="2"/>
        <v>0</v>
      </c>
      <c r="U11" s="103">
        <f t="shared" si="3"/>
        <v>0.9872556872501272</v>
      </c>
      <c r="V11" s="16">
        <f t="shared" si="4"/>
        <v>-0.0055703557588193675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0.005552478907619268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-0.0055703557588193675</v>
      </c>
      <c r="P12" s="63">
        <f t="shared" si="9"/>
        <v>0.9872556872501272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0.0215168808934451</v>
      </c>
      <c r="J13" s="51"/>
      <c r="K13" s="52">
        <f t="shared" si="12"/>
        <v>0</v>
      </c>
      <c r="L13" s="19"/>
      <c r="M13" s="71"/>
      <c r="N13" s="112"/>
      <c r="O13" s="21">
        <f t="shared" si="8"/>
        <v>-0.0055703557588193675</v>
      </c>
      <c r="P13" s="63">
        <f t="shared" si="9"/>
        <v>0.9872556872501272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-0.0055703557588193675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-0.0055703557588193675</v>
      </c>
      <c r="P14" s="63">
        <f t="shared" si="9"/>
        <v>0.9872556872501272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0.999977388370265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-0.0055703557588193675</v>
      </c>
      <c r="P15" s="63">
        <f t="shared" si="9"/>
        <v>0.9872556872501272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-0.0055703557588193675</v>
      </c>
      <c r="P16" s="63">
        <f t="shared" si="9"/>
        <v>0.9872556872501272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-0.0055703557588193675</v>
      </c>
      <c r="P17" s="63">
        <f t="shared" si="9"/>
        <v>0.9872556872501272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-0.0055703557588193675</v>
      </c>
      <c r="P18" s="63">
        <f t="shared" si="9"/>
        <v>0.9872556872501272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54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49</v>
      </c>
      <c r="P38" s="93" t="s">
        <v>56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0.9872556872501272</v>
      </c>
      <c r="P39" s="96">
        <f>O39/N39</f>
        <v>0.9872556872501272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0.9872556872501272</v>
      </c>
      <c r="P40" s="96">
        <f>O40/N40</f>
        <v>0.9872556872501272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0.9872556872501272</v>
      </c>
      <c r="P41" s="96">
        <f>O41/N41</f>
        <v>0.9872556872501272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0.9872556872501272</v>
      </c>
      <c r="P42" s="96">
        <f>O42/N42</f>
        <v>0.9872556872501272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0.9872556872501272</v>
      </c>
      <c r="P43" s="96">
        <f>O43/N43</f>
        <v>0.9872556872501272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58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59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0.9872556872501272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0.9872556872501272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0.9872556872501272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0.9872556872501272</v>
      </c>
    </row>
    <row r="54" spans="10:15" ht="12.75">
      <c r="J54" s="55">
        <v>260</v>
      </c>
      <c r="K54" s="56">
        <f>LOG10(J54)*(256/LOG10(262144))</f>
        <v>114.09589778529357</v>
      </c>
      <c r="M54" s="102"/>
      <c r="N54" s="95">
        <f t="shared" si="15"/>
        <v>1</v>
      </c>
      <c r="O54" s="101">
        <f>P39*N54</f>
        <v>0.9872556872501272</v>
      </c>
    </row>
    <row r="55" spans="10:15" ht="12.75">
      <c r="J55" s="51">
        <v>1369</v>
      </c>
      <c r="K55" s="56">
        <f aca="true" t="shared" si="16" ref="K55:K61">LOG10(J55)*(256/LOG10(262144))</f>
        <v>148.1800068445568</v>
      </c>
      <c r="M55" s="102"/>
      <c r="N55" s="95">
        <f t="shared" si="15"/>
        <v>1</v>
      </c>
      <c r="O55" s="101">
        <f>P39*N55</f>
        <v>0.9872556872501272</v>
      </c>
    </row>
    <row r="56" spans="10:11" ht="12.75">
      <c r="J56" s="51">
        <v>5294</v>
      </c>
      <c r="K56" s="56">
        <f t="shared" si="16"/>
        <v>175.93091526393457</v>
      </c>
    </row>
    <row r="57" spans="10:11" ht="12.75">
      <c r="J57" s="51">
        <v>13598</v>
      </c>
      <c r="K57" s="56">
        <f t="shared" si="16"/>
        <v>195.28685304018538</v>
      </c>
    </row>
    <row r="58" spans="10:11" ht="12.75">
      <c r="J58" s="51">
        <v>33260</v>
      </c>
      <c r="K58" s="56">
        <f t="shared" si="16"/>
        <v>213.63911890737253</v>
      </c>
    </row>
    <row r="59" spans="10:11" ht="12.75">
      <c r="J59" s="51">
        <v>57799</v>
      </c>
      <c r="K59" s="56">
        <f t="shared" si="16"/>
        <v>224.9778760808913</v>
      </c>
    </row>
    <row r="60" spans="10:11" ht="12.75">
      <c r="J60" s="51">
        <v>103892</v>
      </c>
      <c r="K60" s="56">
        <f t="shared" si="16"/>
        <v>237.00942280603942</v>
      </c>
    </row>
    <row r="61" spans="10:11" ht="12.75">
      <c r="J61" s="51">
        <v>262143</v>
      </c>
      <c r="K61" s="56">
        <f t="shared" si="16"/>
        <v>255.99992172863537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andy wang</cp:lastModifiedBy>
  <cp:lastPrinted>2008-04-21T18:29:46Z</cp:lastPrinted>
  <dcterms:created xsi:type="dcterms:W3CDTF">1999-12-06T19:17:15Z</dcterms:created>
  <dcterms:modified xsi:type="dcterms:W3CDTF">2023-10-05T16:33:19Z</dcterms:modified>
  <cp:category/>
  <cp:version/>
  <cp:contentType/>
  <cp:contentStatus/>
</cp:coreProperties>
</file>